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Cómo usarla" state="visible" r:id="rId4"/>
    <sheet sheetId="2" name="Cobranza" state="visible" r:id="rId5"/>
    <sheet sheetId="3" name="Contratos" state="visible" r:id="rId6"/>
    <sheet sheetId="4" name="Clientes" state="visible" r:id="rId7"/>
    <sheet sheetId="5" name="Unidades" state="visible" r:id="rId8"/>
  </sheets>
  <calcPr calcId="171027" fullCalcOnLoad="1"/>
</workbook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>Obligatoria. El mismo que escribiste en la hoja Unidades.</t>
        </r>
      </text>
    </comment>
    <comment ref="B1" authorId="0">
      <text>
        <r>
          <t>Obligatoria. Para saber de cuál unidad se trata cuando dos edificios o plazas usan el mismo código.</t>
        </r>
      </text>
    </comment>
    <comment ref="C1" authorId="0">
      <text>
        <r>
          <t>Obligatoria. La misma que escribiste en la hoja Clientes.</t>
        </r>
      </text>
    </comment>
    <comment ref="D1" authorId="0">
      <text>
        <r>
          <t>Obligatoria. Cuándo empezó a rentar. De aquí sale el día de corte: si empezó un día 5, su ciclo va del 5 al 4. Escríbela día/mes/año: 05/03/2025 es el 5 de marzo.</t>
        </r>
      </text>
    </comment>
    <comment ref="E1" authorId="0">
      <text>
        <r>
          <t>Obligatoria. Lo que ESE inquilino paga, que puede no ser la tarifa de lista. Con IVA incluido.</t>
        </r>
      </text>
    </comment>
    <comment ref="F1" authorId="0">
      <text>
        <r>
          <t>Si tiene plazo pactado, día/mes/año. Vacío = mes a mes, indefinido.</t>
        </r>
      </text>
    </comment>
    <comment ref="G1" authorId="0">
      <text>
        <r>
          <t>Lo que tienes suyo en custodia. No es ingreso: no se cuenta como pago.</t>
        </r>
      </text>
    </comment>
    <comment ref="H1" authorId="0">
      <text>
        <r>
          <t>IMPORTANTE. Hasta qué fecha (día/mes/año) ya te pagó. Los ciclos anteriores a esa fecha entran cubiertos; los posteriores, pendientes. Si lo dejas vacío, todos los meses desde el inicio aparecerán como adeudo.</t>
        </r>
      </text>
    </comment>
    <comment ref="I1" authorId="0">
      <text>
        <r>
          <t>Opcional.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1" authorId="0">
      <text>
        <r>
          <t>Un apodo que inventes para amarrar este cliente con sus contratos. No se guarda: solo sirve dentro de este archivo. Déjala vacía si el archivo no trae contratos.</t>
        </r>
      </text>
    </comment>
    <comment ref="B1" authorId="0">
      <text>
        <r>
          <t>Obligatoria. Como aparece en su identificación o en su constancia fiscal.</t>
        </r>
      </text>
    </comment>
    <comment ref="C1" authorId="0">
      <text>
        <r>
          <t>Con lada. Si no traes el código de país, se le pone +52.</t>
        </r>
      </text>
    </comment>
    <comment ref="D1" authorId="0">
      <text>
        <r>
          <t>A donde le llegan su factura y sus avisos. Sin correo no se le puede entregar el CFDI.</t>
        </r>
      </text>
    </comment>
    <comment ref="E1" authorId="0">
      <text>
        <r>
          <t>Solo si pide factura a su nombre. Sin RFC —o con el genérico XAXX010101000— se le factura a público en general.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1" authorId="0">
      <text>
        <r>
          <t>Obligatoria. El nombre del edificio o plaza, tal como está dado de alta. Si no existe, se crea.</t>
        </r>
      </text>
    </comment>
    <comment ref="B1" authorId="0">
      <text>
        <r>
          <t>Obligatoria. Como le llamas a la unidad. Único dentro de su edificio o plaza.</t>
        </r>
      </text>
    </comment>
    <comment ref="C1" authorId="0">
      <text>
        <r>
          <t>Obligatoria. Qué es. Elige de la lista.</t>
        </r>
      </text>
    </comment>
    <comment ref="D1" authorId="0">
      <text>
        <r>
          <t>Obligatoria. Lo que el inquilino paga al mes, con IVA incluido. Solo el número.</t>
        </r>
      </text>
    </comment>
    <comment ref="E1" authorId="0">
      <text>
        <r>
          <t>Opcional.</t>
        </r>
      </text>
    </comment>
    <comment ref="F1" authorId="0">
      <text>
        <r>
          <t>Opcional. Lo que quieras recordar de esa unidad.</t>
        </r>
      </text>
    </comment>
  </commentList>
</comments>
</file>

<file path=xl/sharedStrings.xml><?xml version="1.0" encoding="utf-8"?>
<sst xmlns="http://schemas.openxmlformats.org/spreadsheetml/2006/main" count="133" uniqueCount="82">
  <si>
    <t/>
  </si>
  <si>
    <t>Control de rentas</t>
  </si>
  <si>
    <t>Una plantilla de Rendo · rendo.mx</t>
  </si>
  <si>
    <t>1. Unidades</t>
  </si>
  <si>
    <t>Tus bodegas, locales o departamentos. Una por renglón.</t>
  </si>
  <si>
    <t>2. Clientes</t>
  </si>
  <si>
    <t>Tus inquilinos. En «Clave» inventa un apodo corto (maria, sur, 01): amarra al inquilino con su contrato.</t>
  </si>
  <si>
    <t>3. Contratos</t>
  </si>
  <si>
    <t>Quién renta qué, desde cuándo y en cuánto. Si alguien se va, NO borres su renglón: escribe su fecha de fin.</t>
  </si>
  <si>
    <t>4. Cobranza</t>
  </si>
  <si>
    <t>Cada vez que alguien te pague, escribe lo que pagó en su mes. La hoja se colorea sola.</t>
  </si>
  <si>
    <t>Antes de empezar</t>
  </si>
  <si>
    <t>Borra los tres ejemplos de «Bodegas del Mar» en Unidades, Clientes y Contratos, y sus pagos en Cobranza.</t>
  </si>
  <si>
    <t>El año</t>
  </si>
  <si>
    <t>Cámbialo arriba a la izquierda de Cobranza. Para el año siguiente, copia la hoja y cambia el año.</t>
  </si>
  <si>
    <t>Días de gracia</t>
  </si>
  <si>
    <t>Arriba a la derecha de Cobranza. Un mes sin pago se pinta de rojo pasado el día 1 más esos días.</t>
  </si>
  <si>
    <t>Los colores</t>
  </si>
  <si>
    <t>Verde</t>
  </si>
  <si>
    <t>Pagó completo ese mes.</t>
  </si>
  <si>
    <t>Amarillo</t>
  </si>
  <si>
    <t>Pagó una parte.</t>
  </si>
  <si>
    <t>Rojo</t>
  </si>
  <si>
    <t>No ha pagado y ya pasaron los días de gracia.</t>
  </si>
  <si>
    <t>Gris</t>
  </si>
  <si>
    <t>No le toca: todavía no rentaba o ya se había ido.</t>
  </si>
  <si>
    <t>Para que no te mienta</t>
  </si>
  <si>
    <t>Una fila por contrato, no por persona. Escribe la renta siempre igual (con IVA o sin IVA, pero siempre igual). El depósito en garantía no es un pago: no lo escribas en Cobranza.</t>
  </si>
  <si>
    <t>Cuando crezcas</t>
  </si>
  <si>
    <t>Este mismo archivo se sube a Rendo tal cual: lee las hojas Unidades, Clientes y Contratos y no recapturas nada. Antes de subirlo, llena «Pagado hasta» en Contratos (el último día que cada quien tiene pagado). Guía completa: rendo.mx/blog/control-de-rentas-excel</t>
  </si>
  <si>
    <t>Cobranza de</t>
  </si>
  <si>
    <t>Pagado</t>
  </si>
  <si>
    <t>Parcial</t>
  </si>
  <si>
    <t>Vencido</t>
  </si>
  <si>
    <t>No le toca</t>
  </si>
  <si>
    <t>Unidad</t>
  </si>
  <si>
    <t>Inquilino</t>
  </si>
  <si>
    <t>Desde</t>
  </si>
  <si>
    <t>Hasta</t>
  </si>
  <si>
    <t>Renta</t>
  </si>
  <si>
    <t>Pagado en el año</t>
  </si>
  <si>
    <t>Debe hoy</t>
  </si>
  <si>
    <t>Te deben pagar</t>
  </si>
  <si>
    <t>Cobrado</t>
  </si>
  <si>
    <t>Falta</t>
  </si>
  <si>
    <t>Código de la unidad</t>
  </si>
  <si>
    <t>Edificio o plaza</t>
  </si>
  <si>
    <t>Clave del cliente</t>
  </si>
  <si>
    <t>Fecha de inicio</t>
  </si>
  <si>
    <t>Renta mensual</t>
  </si>
  <si>
    <t>Fecha de fin</t>
  </si>
  <si>
    <t>Depósito en garantía</t>
  </si>
  <si>
    <t>Pagado hasta</t>
  </si>
  <si>
    <t>Notas</t>
  </si>
  <si>
    <t>A-01</t>
  </si>
  <si>
    <t>Bodegas del Mar</t>
  </si>
  <si>
    <t>maria</t>
  </si>
  <si>
    <t>A-02</t>
  </si>
  <si>
    <t>luis</t>
  </si>
  <si>
    <t>Se fue en agosto</t>
  </si>
  <si>
    <t>L-01</t>
  </si>
  <si>
    <t>sur</t>
  </si>
  <si>
    <t>Clave</t>
  </si>
  <si>
    <t>Nombre o razón social</t>
  </si>
  <si>
    <t>Teléfono</t>
  </si>
  <si>
    <t>Correo</t>
  </si>
  <si>
    <t>RFC</t>
  </si>
  <si>
    <t>María González Ruiz</t>
  </si>
  <si>
    <t>5512345678</t>
  </si>
  <si>
    <t>maria@ejemplo.mx</t>
  </si>
  <si>
    <t>Luis Hernández Soto</t>
  </si>
  <si>
    <t>5587654321</t>
  </si>
  <si>
    <t>Comercializadora del Sur</t>
  </si>
  <si>
    <t>5511112222</t>
  </si>
  <si>
    <t>pagos@ejemplo.mx</t>
  </si>
  <si>
    <t>Código</t>
  </si>
  <si>
    <t>Tipo</t>
  </si>
  <si>
    <t>Tarifa de lista</t>
  </si>
  <si>
    <t>Metros cuadrados</t>
  </si>
  <si>
    <t>Mini bodega</t>
  </si>
  <si>
    <t>Local</t>
  </si>
  <si>
    <t>Frente a la calle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</si>
</sst>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mm yyyy"/>
    <numFmt numFmtId="165" formatCode="$#,##0"/>
    <numFmt numFmtId="166" formatCode="dd/mm/yy"/>
    <numFmt numFmtId="167" formatCode="dd/mm/yyyy"/>
    <numFmt numFmtId="168" formatCode="&quot;$&quot;#,##0.00"/>
  </numFmts>
  <fonts count="15" x14ac:knownFonts="1">
    <font>
      <color theme="1"/>
      <family val="2"/>
      <scheme val="minor"/>
      <sz val="11"/>
      <name val="Calibri"/>
    </font>
    <font>
      <b/>
      <color rgb="FF0F2417"/>
      <sz val="20"/>
    </font>
    <font>
      <color rgb="FF6B6B66"/>
    </font>
    <font>
      <b/>
    </font>
    <font>
      <b/>
      <color rgb="FF006100"/>
    </font>
    <font>
      <b/>
      <color rgb="FF9C5700"/>
    </font>
    <font>
      <b/>
      <color rgb="FF9C0006"/>
    </font>
    <font>
      <b/>
      <color rgb="FFA6A6A6"/>
    </font>
    <font>
      <b/>
      <color rgb="FF0F2417"/>
      <sz val="14"/>
    </font>
    <font>
      <b/>
      <color rgb="FF006100"/>
      <sz val="10"/>
    </font>
    <font>
      <b/>
      <color rgb="FF9C5700"/>
      <sz val="10"/>
    </font>
    <font>
      <b/>
      <color rgb="FF9C0006"/>
      <sz val="10"/>
    </font>
    <font>
      <b/>
      <color rgb="FFA6A6A6"/>
      <sz val="10"/>
    </font>
    <font>
      <b/>
      <color rgb="FFFFFFFF"/>
    </font>
    <font>
      <b/>
      <color rgb="FF1F1F1C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EDEDEA"/>
      </patternFill>
    </fill>
    <fill>
      <patternFill patternType="solid">
        <fgColor rgb="FF0F2417"/>
      </patternFill>
    </fill>
    <fill>
      <patternFill patternType="solid">
        <fgColor rgb="FFF5F5F2"/>
      </patternFill>
    </fill>
    <fill>
      <patternFill patternType="solid">
        <fgColor rgb="FF1B3D2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DDD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7" fillId="5" borderId="0" xfId="0" applyFont="1" applyFill="1" applyAlignment="1">
      <alignment vertical="top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13" fillId="6" borderId="0" xfId="0" applyFont="1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164" fontId="13" fillId="6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right"/>
    </xf>
    <xf numFmtId="165" fontId="14" fillId="7" borderId="0" xfId="0" applyNumberFormat="1" applyFont="1" applyFill="1"/>
    <xf numFmtId="165" fontId="6" fillId="7" borderId="0" xfId="0" applyNumberFormat="1" applyFont="1" applyFill="1"/>
    <xf numFmtId="0" fontId="0" fillId="0" borderId="1" xfId="0" applyBorder="1"/>
    <xf numFmtId="166" fontId="0" fillId="0" borderId="1" xfId="0" applyNumberFormat="1" applyBorder="1"/>
    <xf numFmtId="165" fontId="0" fillId="0" borderId="1" xfId="0" applyNumberFormat="1" applyBorder="1"/>
    <xf numFmtId="165" fontId="3" fillId="0" borderId="1" xfId="0" applyNumberFormat="1" applyFont="1" applyBorder="1"/>
    <xf numFmtId="167" fontId="0" fillId="0" borderId="0" xfId="0" applyNumberFormat="1"/>
    <xf numFmtId="168" fontId="0" fillId="0" borderId="0" xfId="0" applyNumberFormat="1"/>
    <xf numFmtId="0" fontId="13" fillId="8" borderId="0" xfId="0" applyFont="1" applyFill="1" applyAlignment="1">
      <alignment vertical="center"/>
    </xf>
    <xf numFmtId="167" fontId="13" fillId="8" borderId="0" xfId="0" applyNumberFormat="1" applyFont="1" applyFill="1" applyAlignment="1">
      <alignment vertical="center"/>
    </xf>
    <xf numFmtId="168" fontId="13" fillId="8" borderId="0" xfId="0" applyNumberFormat="1" applyFont="1" applyFill="1" applyAlignment="1">
      <alignment vertical="center"/>
    </xf>
    <xf numFmtId="167" fontId="13" fillId="6" borderId="0" xfId="0" applyNumberFormat="1" applyFont="1" applyFill="1" applyAlignment="1">
      <alignment vertical="center"/>
    </xf>
    <xf numFmtId="168" fontId="13" fillId="6" borderId="0" xfId="0" applyNumberFormat="1" applyFont="1" applyFill="1" applyAlignment="1">
      <alignment vertical="center"/>
    </xf>
    <xf numFmtId="0" fontId="13" fillId="6" borderId="0" xfId="0" applyFont="1" applyFill="1" applyAlignment="1">
      <alignment vertical="center"/>
    </xf>
  </cellXfs>
  <cellStyles count="1">
    <cellStyle name="Normal" xfId="0" builtinId="0"/>
  </cellStyles>
  <dxfs count="5">
    <dxf>
      <font>
        <color rgb="FF006100"/>
      </font>
      <fill>
        <patternFill patternType="solid">
          <bgColor rgb="FFC6EF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color rgb="FFA6A6A6"/>
      </font>
      <fill>
        <patternFill patternType="solid">
          <bgColor rgb="FFEDEDEA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ndo.mx/blog/control-de-rentas-excel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4" customWidth="1"/>
    <col min="3" max="3" width="9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0</v>
      </c>
      <c r="B2" s="2" t="s">
        <v>2</v>
      </c>
    </row>
    <row r="4" spans="1:3" x14ac:dyDescent="0.25">
      <c r="A4" t="s">
        <v>0</v>
      </c>
      <c r="B4" s="3" t="s">
        <v>3</v>
      </c>
      <c r="C4" s="4" t="s">
        <v>4</v>
      </c>
    </row>
    <row r="5" spans="1:3" x14ac:dyDescent="0.25">
      <c r="A5" t="s">
        <v>0</v>
      </c>
      <c r="B5" s="3" t="s">
        <v>5</v>
      </c>
      <c r="C5" s="4" t="s">
        <v>6</v>
      </c>
    </row>
    <row r="6" spans="1:3" x14ac:dyDescent="0.25">
      <c r="A6" t="s">
        <v>0</v>
      </c>
      <c r="B6" s="3" t="s">
        <v>7</v>
      </c>
      <c r="C6" s="4" t="s">
        <v>8</v>
      </c>
    </row>
    <row r="7" spans="1:3" x14ac:dyDescent="0.25">
      <c r="A7" t="s">
        <v>0</v>
      </c>
      <c r="B7" s="3" t="s">
        <v>9</v>
      </c>
      <c r="C7" s="4" t="s">
        <v>10</v>
      </c>
    </row>
    <row r="8" spans="1:3" x14ac:dyDescent="0.25">
      <c r="A8" t="s">
        <v>0</v>
      </c>
      <c r="B8" s="3" t="s">
        <v>0</v>
      </c>
      <c r="C8" s="4" t="s">
        <v>0</v>
      </c>
    </row>
    <row r="9" spans="1:3" x14ac:dyDescent="0.25">
      <c r="A9" t="s">
        <v>0</v>
      </c>
      <c r="B9" s="3" t="s">
        <v>11</v>
      </c>
      <c r="C9" s="4" t="s">
        <v>12</v>
      </c>
    </row>
    <row r="10" spans="1:3" x14ac:dyDescent="0.25">
      <c r="A10" t="s">
        <v>0</v>
      </c>
      <c r="B10" s="3" t="s">
        <v>13</v>
      </c>
      <c r="C10" s="4" t="s">
        <v>14</v>
      </c>
    </row>
    <row r="11" spans="1:3" x14ac:dyDescent="0.25">
      <c r="A11" t="s">
        <v>0</v>
      </c>
      <c r="B11" s="3" t="s">
        <v>15</v>
      </c>
      <c r="C11" s="4" t="s">
        <v>16</v>
      </c>
    </row>
    <row r="12" spans="1:3" x14ac:dyDescent="0.25">
      <c r="A12" t="s">
        <v>0</v>
      </c>
      <c r="B12" s="3" t="s">
        <v>0</v>
      </c>
      <c r="C12" s="4" t="s">
        <v>0</v>
      </c>
    </row>
    <row r="13" spans="1:3" x14ac:dyDescent="0.25">
      <c r="A13" t="s">
        <v>0</v>
      </c>
      <c r="B13" s="3" t="s">
        <v>17</v>
      </c>
      <c r="C13" s="4" t="s">
        <v>0</v>
      </c>
    </row>
    <row r="14" spans="1:3" x14ac:dyDescent="0.25">
      <c r="A14" t="s">
        <v>0</v>
      </c>
      <c r="B14" s="5" t="s">
        <v>18</v>
      </c>
      <c r="C14" s="4" t="s">
        <v>19</v>
      </c>
    </row>
    <row r="15" spans="1:3" x14ac:dyDescent="0.25">
      <c r="A15" t="s">
        <v>0</v>
      </c>
      <c r="B15" s="6" t="s">
        <v>20</v>
      </c>
      <c r="C15" s="4" t="s">
        <v>21</v>
      </c>
    </row>
    <row r="16" spans="1:3" x14ac:dyDescent="0.25">
      <c r="A16" t="s">
        <v>0</v>
      </c>
      <c r="B16" s="7" t="s">
        <v>22</v>
      </c>
      <c r="C16" s="4" t="s">
        <v>23</v>
      </c>
    </row>
    <row r="17" spans="1:3" x14ac:dyDescent="0.25">
      <c r="A17" t="s">
        <v>0</v>
      </c>
      <c r="B17" s="8" t="s">
        <v>24</v>
      </c>
      <c r="C17" s="4" t="s">
        <v>25</v>
      </c>
    </row>
    <row r="18" spans="1:3" x14ac:dyDescent="0.25">
      <c r="A18" t="s">
        <v>0</v>
      </c>
      <c r="B18" s="3" t="s">
        <v>0</v>
      </c>
      <c r="C18" s="4" t="s">
        <v>0</v>
      </c>
    </row>
    <row r="19" spans="1:3" x14ac:dyDescent="0.25">
      <c r="A19" t="s">
        <v>0</v>
      </c>
      <c r="B19" s="3" t="s">
        <v>26</v>
      </c>
      <c r="C19" s="4" t="s">
        <v>27</v>
      </c>
    </row>
    <row r="20" spans="1:3" x14ac:dyDescent="0.25">
      <c r="A20" t="s">
        <v>0</v>
      </c>
      <c r="B20" s="3" t="s">
        <v>0</v>
      </c>
      <c r="C20" s="4" t="s">
        <v>0</v>
      </c>
    </row>
    <row r="21" spans="1:3" x14ac:dyDescent="0.25">
      <c r="A21" t="s">
        <v>0</v>
      </c>
      <c r="B21" s="3" t="s">
        <v>28</v>
      </c>
      <c r="C21" s="4" t="s">
        <v>29</v>
      </c>
    </row>
  </sheetData>
  <hyperlinks>
    <hyperlink ref="C2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5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8" customWidth="1"/>
    <col min="3" max="5" width="12" customWidth="1"/>
    <col min="6" max="17" width="11" customWidth="1"/>
    <col min="18" max="19" width="15" customWidth="1"/>
  </cols>
  <sheetData>
    <row r="1" spans="1:19" x14ac:dyDescent="0.25">
      <c r="A1" s="9" t="s">
        <v>30</v>
      </c>
      <c r="B1" s="10">
        <v>2026</v>
      </c>
      <c r="F1" s="11" t="s">
        <v>31</v>
      </c>
      <c r="G1" s="11"/>
      <c r="H1" s="12" t="s">
        <v>32</v>
      </c>
      <c r="I1" s="12"/>
      <c r="J1" s="13" t="s">
        <v>33</v>
      </c>
      <c r="K1" s="13"/>
      <c r="L1" s="14" t="s">
        <v>34</v>
      </c>
      <c r="M1" s="14"/>
      <c r="R1" s="15" t="s">
        <v>15</v>
      </c>
      <c r="S1" s="16">
        <v>5</v>
      </c>
    </row>
    <row r="2" ht="24" customHeight="1" spans="1:19" x14ac:dyDescent="0.25">
      <c r="A2" s="17" t="s">
        <v>35</v>
      </c>
      <c r="B2" s="17" t="s">
        <v>36</v>
      </c>
      <c r="C2" s="18" t="s">
        <v>37</v>
      </c>
      <c r="D2" s="18" t="s">
        <v>38</v>
      </c>
      <c r="E2" s="18" t="s">
        <v>39</v>
      </c>
      <c r="F2" s="19">
        <f>DATE($B$1,1,1)</f>
      </c>
      <c r="G2" s="19">
        <f>DATE($B$1,2,1)</f>
      </c>
      <c r="H2" s="19">
        <f>DATE($B$1,3,1)</f>
      </c>
      <c r="I2" s="19">
        <f>DATE($B$1,4,1)</f>
      </c>
      <c r="J2" s="19">
        <f>DATE($B$1,5,1)</f>
      </c>
      <c r="K2" s="19">
        <f>DATE($B$1,6,1)</f>
      </c>
      <c r="L2" s="19">
        <f>DATE($B$1,7,1)</f>
      </c>
      <c r="M2" s="19">
        <f>DATE($B$1,8,1)</f>
      </c>
      <c r="N2" s="19">
        <f>DATE($B$1,9,1)</f>
      </c>
      <c r="O2" s="19">
        <f>DATE($B$1,10,1)</f>
      </c>
      <c r="P2" s="19">
        <f>DATE($B$1,11,1)</f>
      </c>
      <c r="Q2" s="19">
        <f>DATE($B$1,12,1)</f>
      </c>
      <c r="R2" s="18" t="s">
        <v>40</v>
      </c>
      <c r="S2" s="18" t="s">
        <v>41</v>
      </c>
    </row>
    <row r="3" spans="2:19" x14ac:dyDescent="0.25">
      <c r="B3" s="20" t="s">
        <v>42</v>
      </c>
      <c r="F3" s="21">
        <f>SUMPRODUCT(($A$6:$A$105&lt;&gt;"")*($C$6:$C$105&lt;=EOMONTH(F$2,0))*((($D$6:$D$105="")+($D$6:$D$105&gt;=F$2))&gt;0),$E$6:$E$105)</f>
      </c>
      <c r="G3" s="21">
        <f>SUMPRODUCT(($A$6:$A$105&lt;&gt;"")*($C$6:$C$105&lt;=EOMONTH(G$2,0))*((($D$6:$D$105="")+($D$6:$D$105&gt;=G$2))&gt;0),$E$6:$E$105)</f>
      </c>
      <c r="H3" s="21">
        <f>SUMPRODUCT(($A$6:$A$105&lt;&gt;"")*($C$6:$C$105&lt;=EOMONTH(H$2,0))*((($D$6:$D$105="")+($D$6:$D$105&gt;=H$2))&gt;0),$E$6:$E$105)</f>
      </c>
      <c r="I3" s="21">
        <f>SUMPRODUCT(($A$6:$A$105&lt;&gt;"")*($C$6:$C$105&lt;=EOMONTH(I$2,0))*((($D$6:$D$105="")+($D$6:$D$105&gt;=I$2))&gt;0),$E$6:$E$105)</f>
      </c>
      <c r="J3" s="21">
        <f>SUMPRODUCT(($A$6:$A$105&lt;&gt;"")*($C$6:$C$105&lt;=EOMONTH(J$2,0))*((($D$6:$D$105="")+($D$6:$D$105&gt;=J$2))&gt;0),$E$6:$E$105)</f>
      </c>
      <c r="K3" s="21">
        <f>SUMPRODUCT(($A$6:$A$105&lt;&gt;"")*($C$6:$C$105&lt;=EOMONTH(K$2,0))*((($D$6:$D$105="")+($D$6:$D$105&gt;=K$2))&gt;0),$E$6:$E$105)</f>
      </c>
      <c r="L3" s="21">
        <f>SUMPRODUCT(($A$6:$A$105&lt;&gt;"")*($C$6:$C$105&lt;=EOMONTH(L$2,0))*((($D$6:$D$105="")+($D$6:$D$105&gt;=L$2))&gt;0),$E$6:$E$105)</f>
      </c>
      <c r="M3" s="21">
        <f>SUMPRODUCT(($A$6:$A$105&lt;&gt;"")*($C$6:$C$105&lt;=EOMONTH(M$2,0))*((($D$6:$D$105="")+($D$6:$D$105&gt;=M$2))&gt;0),$E$6:$E$105)</f>
      </c>
      <c r="N3" s="21">
        <f>SUMPRODUCT(($A$6:$A$105&lt;&gt;"")*($C$6:$C$105&lt;=EOMONTH(N$2,0))*((($D$6:$D$105="")+($D$6:$D$105&gt;=N$2))&gt;0),$E$6:$E$105)</f>
      </c>
      <c r="O3" s="21">
        <f>SUMPRODUCT(($A$6:$A$105&lt;&gt;"")*($C$6:$C$105&lt;=EOMONTH(O$2,0))*((($D$6:$D$105="")+($D$6:$D$105&gt;=O$2))&gt;0),$E$6:$E$105)</f>
      </c>
      <c r="P3" s="21">
        <f>SUMPRODUCT(($A$6:$A$105&lt;&gt;"")*($C$6:$C$105&lt;=EOMONTH(P$2,0))*((($D$6:$D$105="")+($D$6:$D$105&gt;=P$2))&gt;0),$E$6:$E$105)</f>
      </c>
      <c r="Q3" s="21">
        <f>SUMPRODUCT(($A$6:$A$105&lt;&gt;"")*($C$6:$C$105&lt;=EOMONTH(Q$2,0))*((($D$6:$D$105="")+($D$6:$D$105&gt;=Q$2))&gt;0),$E$6:$E$105)</f>
      </c>
      <c r="R3" s="21">
        <f>SUM(R6:R105)</f>
      </c>
      <c r="S3" s="22">
        <f>SUM(S6:S105)</f>
      </c>
    </row>
    <row r="4" spans="2:17" x14ac:dyDescent="0.25">
      <c r="B4" s="20" t="s">
        <v>43</v>
      </c>
      <c r="F4" s="21">
        <f>SUM(F6:F105)</f>
      </c>
      <c r="G4" s="21">
        <f>SUM(G6:G105)</f>
      </c>
      <c r="H4" s="21">
        <f>SUM(H6:H105)</f>
      </c>
      <c r="I4" s="21">
        <f>SUM(I6:I105)</f>
      </c>
      <c r="J4" s="21">
        <f>SUM(J6:J105)</f>
      </c>
      <c r="K4" s="21">
        <f>SUM(K6:K105)</f>
      </c>
      <c r="L4" s="21">
        <f>SUM(L6:L105)</f>
      </c>
      <c r="M4" s="21">
        <f>SUM(M6:M105)</f>
      </c>
      <c r="N4" s="21">
        <f>SUM(N6:N105)</f>
      </c>
      <c r="O4" s="21">
        <f>SUM(O6:O105)</f>
      </c>
      <c r="P4" s="21">
        <f>SUM(P6:P105)</f>
      </c>
      <c r="Q4" s="21">
        <f>SUM(Q6:Q105)</f>
      </c>
    </row>
    <row r="5" spans="2:17" x14ac:dyDescent="0.25">
      <c r="B5" s="20" t="s">
        <v>44</v>
      </c>
      <c r="F5" s="22">
        <f>MAX(0,F3-F4)</f>
      </c>
      <c r="G5" s="22">
        <f>MAX(0,G3-G4)</f>
      </c>
      <c r="H5" s="22">
        <f>MAX(0,H3-H4)</f>
      </c>
      <c r="I5" s="22">
        <f>MAX(0,I3-I4)</f>
      </c>
      <c r="J5" s="22">
        <f>MAX(0,J3-J4)</f>
      </c>
      <c r="K5" s="22">
        <f>MAX(0,K3-K4)</f>
      </c>
      <c r="L5" s="22">
        <f>MAX(0,L3-L4)</f>
      </c>
      <c r="M5" s="22">
        <f>MAX(0,M3-M4)</f>
      </c>
      <c r="N5" s="22">
        <f>MAX(0,N3-N4)</f>
      </c>
      <c r="O5" s="22">
        <f>MAX(0,O3-O4)</f>
      </c>
      <c r="P5" s="22">
        <f>MAX(0,P3-P4)</f>
      </c>
      <c r="Q5" s="22">
        <f>MAX(0,Q3-Q4)</f>
      </c>
    </row>
    <row r="6" spans="1:19" x14ac:dyDescent="0.25">
      <c r="A6" s="23">
        <f>IF(Contratos!A2="","",Contratos!A2)</f>
      </c>
      <c r="B6" s="23">
        <f>IF(Contratos!C2="","",IFERROR(INDEX(Clientes!$B:$B,MATCH(Contratos!C2,Clientes!$A:$A,0)),Contratos!C2))</f>
      </c>
      <c r="C6" s="24">
        <f>IF(Contratos!D2="","",Contratos!D2)</f>
      </c>
      <c r="D6" s="24">
        <f>IF(Contratos!F2="","",Contratos!F2)</f>
      </c>
      <c r="E6" s="25">
        <f>IF(Contratos!E2="","",Contratos!E2)</f>
      </c>
      <c r="F6" s="25">
        <v>1500</v>
      </c>
      <c r="G6" s="25">
        <v>1500</v>
      </c>
      <c r="H6" s="25">
        <v>1500</v>
      </c>
      <c r="I6" s="25">
        <v>1500</v>
      </c>
      <c r="J6" s="25">
        <v>1500</v>
      </c>
      <c r="K6" s="25">
        <v>1500</v>
      </c>
      <c r="L6" s="25">
        <v>1500</v>
      </c>
      <c r="M6" s="25">
        <v>1500</v>
      </c>
      <c r="N6" s="25"/>
      <c r="O6" s="25"/>
      <c r="P6" s="25"/>
      <c r="Q6" s="25"/>
      <c r="R6" s="26">
        <f>IF($A6="","",SUM(F6:Q6))</f>
      </c>
      <c r="S6" s="26">
        <f>IF($A6="","",IFERROR(MAX(0,SUMPRODUCT((F$2:Q$2&gt;=DATE(YEAR($C6),MONTH($C6),1))*((($D6="")+($D6&gt;=F$2:Q$2))&gt;0)*(F$2:Q$2+$S$1&lt;TODAY()))*$E6-SUMPRODUCT((F$2:Q$2+$S$1&lt;TODAY())*1,F6:Q6)),""))</f>
      </c>
    </row>
    <row r="7" spans="1:19" x14ac:dyDescent="0.25">
      <c r="A7" s="23">
        <f>IF(Contratos!A3="","",Contratos!A3)</f>
      </c>
      <c r="B7" s="23">
        <f>IF(Contratos!C3="","",IFERROR(INDEX(Clientes!$B:$B,MATCH(Contratos!C3,Clientes!$A:$A,0)),Contratos!C3))</f>
      </c>
      <c r="C7" s="24">
        <f>IF(Contratos!D3="","",Contratos!D3)</f>
      </c>
      <c r="D7" s="24">
        <f>IF(Contratos!F3="","",Contratos!F3)</f>
      </c>
      <c r="E7" s="25">
        <f>IF(Contratos!E3="","",Contratos!E3)</f>
      </c>
      <c r="F7" s="25"/>
      <c r="G7" s="25"/>
      <c r="H7" s="25">
        <v>1500</v>
      </c>
      <c r="I7" s="25">
        <v>1500</v>
      </c>
      <c r="J7" s="25">
        <v>1500</v>
      </c>
      <c r="K7" s="25">
        <v>1500</v>
      </c>
      <c r="L7" s="25">
        <v>1500</v>
      </c>
      <c r="M7" s="25">
        <v>700</v>
      </c>
      <c r="N7" s="25"/>
      <c r="O7" s="25"/>
      <c r="P7" s="25"/>
      <c r="Q7" s="25"/>
      <c r="R7" s="26">
        <f>IF($A7="","",SUM(F7:Q7))</f>
      </c>
      <c r="S7" s="26">
        <f>IF($A7="","",IFERROR(MAX(0,SUMPRODUCT((F$2:Q$2&gt;=DATE(YEAR($C7),MONTH($C7),1))*((($D7="")+($D7&gt;=F$2:Q$2))&gt;0)*(F$2:Q$2+$S$1&lt;TODAY()))*$E7-SUMPRODUCT((F$2:Q$2+$S$1&lt;TODAY())*1,F7:Q7)),""))</f>
      </c>
    </row>
    <row r="8" spans="1:19" x14ac:dyDescent="0.25">
      <c r="A8" s="23">
        <f>IF(Contratos!A4="","",Contratos!A4)</f>
      </c>
      <c r="B8" s="23">
        <f>IF(Contratos!C4="","",IFERROR(INDEX(Clientes!$B:$B,MATCH(Contratos!C4,Clientes!$A:$A,0)),Contratos!C4))</f>
      </c>
      <c r="C8" s="24">
        <f>IF(Contratos!D4="","",Contratos!D4)</f>
      </c>
      <c r="D8" s="24">
        <f>IF(Contratos!F4="","",Contratos!F4)</f>
      </c>
      <c r="E8" s="25">
        <f>IF(Contratos!E4="","",Contratos!E4)</f>
      </c>
      <c r="F8" s="25">
        <v>8000</v>
      </c>
      <c r="G8" s="25">
        <v>8000</v>
      </c>
      <c r="H8" s="25">
        <v>8000</v>
      </c>
      <c r="I8" s="25">
        <v>8000</v>
      </c>
      <c r="J8" s="25">
        <v>8000</v>
      </c>
      <c r="K8" s="25">
        <v>8000</v>
      </c>
      <c r="L8" s="25">
        <v>8000</v>
      </c>
      <c r="M8" s="25">
        <v>8000</v>
      </c>
      <c r="N8" s="25"/>
      <c r="O8" s="25"/>
      <c r="P8" s="25"/>
      <c r="Q8" s="25"/>
      <c r="R8" s="26">
        <f>IF($A8="","",SUM(F8:Q8))</f>
      </c>
      <c r="S8" s="26">
        <f>IF($A8="","",IFERROR(MAX(0,SUMPRODUCT((F$2:Q$2&gt;=DATE(YEAR($C8),MONTH($C8),1))*((($D8="")+($D8&gt;=F$2:Q$2))&gt;0)*(F$2:Q$2+$S$1&lt;TODAY()))*$E8-SUMPRODUCT((F$2:Q$2+$S$1&lt;TODAY())*1,F8:Q8)),""))</f>
      </c>
    </row>
    <row r="9" spans="1:19" x14ac:dyDescent="0.25">
      <c r="A9" s="23">
        <f>IF(Contratos!A5="","",Contratos!A5)</f>
      </c>
      <c r="B9" s="23">
        <f>IF(Contratos!C5="","",IFERROR(INDEX(Clientes!$B:$B,MATCH(Contratos!C5,Clientes!$A:$A,0)),Contratos!C5))</f>
      </c>
      <c r="C9" s="24">
        <f>IF(Contratos!D5="","",Contratos!D5)</f>
      </c>
      <c r="D9" s="24">
        <f>IF(Contratos!F5="","",Contratos!F5)</f>
      </c>
      <c r="E9" s="25">
        <f>IF(Contratos!E5="","",Contratos!E5)</f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6">
        <f>IF($A9="","",SUM(F9:Q9))</f>
      </c>
      <c r="S9" s="26">
        <f>IF($A9="","",IFERROR(MAX(0,SUMPRODUCT((F$2:Q$2&gt;=DATE(YEAR($C9),MONTH($C9),1))*((($D9="")+($D9&gt;=F$2:Q$2))&gt;0)*(F$2:Q$2+$S$1&lt;TODAY()))*$E9-SUMPRODUCT((F$2:Q$2+$S$1&lt;TODAY())*1,F9:Q9)),""))</f>
      </c>
    </row>
    <row r="10" spans="1:19" x14ac:dyDescent="0.25">
      <c r="A10" s="23">
        <f>IF(Contratos!A6="","",Contratos!A6)</f>
      </c>
      <c r="B10" s="23">
        <f>IF(Contratos!C6="","",IFERROR(INDEX(Clientes!$B:$B,MATCH(Contratos!C6,Clientes!$A:$A,0)),Contratos!C6))</f>
      </c>
      <c r="C10" s="24">
        <f>IF(Contratos!D6="","",Contratos!D6)</f>
      </c>
      <c r="D10" s="24">
        <f>IF(Contratos!F6="","",Contratos!F6)</f>
      </c>
      <c r="E10" s="25">
        <f>IF(Contratos!E6="","",Contratos!E6)</f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6">
        <f>IF($A10="","",SUM(F10:Q10))</f>
      </c>
      <c r="S10" s="26">
        <f>IF($A10="","",IFERROR(MAX(0,SUMPRODUCT((F$2:Q$2&gt;=DATE(YEAR($C10),MONTH($C10),1))*((($D10="")+($D10&gt;=F$2:Q$2))&gt;0)*(F$2:Q$2+$S$1&lt;TODAY()))*$E10-SUMPRODUCT((F$2:Q$2+$S$1&lt;TODAY())*1,F10:Q10)),""))</f>
      </c>
    </row>
    <row r="11" spans="1:19" x14ac:dyDescent="0.25">
      <c r="A11" s="23">
        <f>IF(Contratos!A7="","",Contratos!A7)</f>
      </c>
      <c r="B11" s="23">
        <f>IF(Contratos!C7="","",IFERROR(INDEX(Clientes!$B:$B,MATCH(Contratos!C7,Clientes!$A:$A,0)),Contratos!C7))</f>
      </c>
      <c r="C11" s="24">
        <f>IF(Contratos!D7="","",Contratos!D7)</f>
      </c>
      <c r="D11" s="24">
        <f>IF(Contratos!F7="","",Contratos!F7)</f>
      </c>
      <c r="E11" s="25">
        <f>IF(Contratos!E7="","",Contratos!E7)</f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6">
        <f>IF($A11="","",SUM(F11:Q11))</f>
      </c>
      <c r="S11" s="26">
        <f>IF($A11="","",IFERROR(MAX(0,SUMPRODUCT((F$2:Q$2&gt;=DATE(YEAR($C11),MONTH($C11),1))*((($D11="")+($D11&gt;=F$2:Q$2))&gt;0)*(F$2:Q$2+$S$1&lt;TODAY()))*$E11-SUMPRODUCT((F$2:Q$2+$S$1&lt;TODAY())*1,F11:Q11)),""))</f>
      </c>
    </row>
    <row r="12" spans="1:19" x14ac:dyDescent="0.25">
      <c r="A12" s="23">
        <f>IF(Contratos!A8="","",Contratos!A8)</f>
      </c>
      <c r="B12" s="23">
        <f>IF(Contratos!C8="","",IFERROR(INDEX(Clientes!$B:$B,MATCH(Contratos!C8,Clientes!$A:$A,0)),Contratos!C8))</f>
      </c>
      <c r="C12" s="24">
        <f>IF(Contratos!D8="","",Contratos!D8)</f>
      </c>
      <c r="D12" s="24">
        <f>IF(Contratos!F8="","",Contratos!F8)</f>
      </c>
      <c r="E12" s="25">
        <f>IF(Contratos!E8="","",Contratos!E8)</f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6">
        <f>IF($A12="","",SUM(F12:Q12))</f>
      </c>
      <c r="S12" s="26">
        <f>IF($A12="","",IFERROR(MAX(0,SUMPRODUCT((F$2:Q$2&gt;=DATE(YEAR($C12),MONTH($C12),1))*((($D12="")+($D12&gt;=F$2:Q$2))&gt;0)*(F$2:Q$2+$S$1&lt;TODAY()))*$E12-SUMPRODUCT((F$2:Q$2+$S$1&lt;TODAY())*1,F12:Q12)),""))</f>
      </c>
    </row>
    <row r="13" spans="1:19" x14ac:dyDescent="0.25">
      <c r="A13" s="23">
        <f>IF(Contratos!A9="","",Contratos!A9)</f>
      </c>
      <c r="B13" s="23">
        <f>IF(Contratos!C9="","",IFERROR(INDEX(Clientes!$B:$B,MATCH(Contratos!C9,Clientes!$A:$A,0)),Contratos!C9))</f>
      </c>
      <c r="C13" s="24">
        <f>IF(Contratos!D9="","",Contratos!D9)</f>
      </c>
      <c r="D13" s="24">
        <f>IF(Contratos!F9="","",Contratos!F9)</f>
      </c>
      <c r="E13" s="25">
        <f>IF(Contratos!E9="","",Contratos!E9)</f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6">
        <f>IF($A13="","",SUM(F13:Q13))</f>
      </c>
      <c r="S13" s="26">
        <f>IF($A13="","",IFERROR(MAX(0,SUMPRODUCT((F$2:Q$2&gt;=DATE(YEAR($C13),MONTH($C13),1))*((($D13="")+($D13&gt;=F$2:Q$2))&gt;0)*(F$2:Q$2+$S$1&lt;TODAY()))*$E13-SUMPRODUCT((F$2:Q$2+$S$1&lt;TODAY())*1,F13:Q13)),""))</f>
      </c>
    </row>
    <row r="14" spans="1:19" x14ac:dyDescent="0.25">
      <c r="A14" s="23">
        <f>IF(Contratos!A10="","",Contratos!A10)</f>
      </c>
      <c r="B14" s="23">
        <f>IF(Contratos!C10="","",IFERROR(INDEX(Clientes!$B:$B,MATCH(Contratos!C10,Clientes!$A:$A,0)),Contratos!C10))</f>
      </c>
      <c r="C14" s="24">
        <f>IF(Contratos!D10="","",Contratos!D10)</f>
      </c>
      <c r="D14" s="24">
        <f>IF(Contratos!F10="","",Contratos!F10)</f>
      </c>
      <c r="E14" s="25">
        <f>IF(Contratos!E10="","",Contratos!E10)</f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6">
        <f>IF($A14="","",SUM(F14:Q14))</f>
      </c>
      <c r="S14" s="26">
        <f>IF($A14="","",IFERROR(MAX(0,SUMPRODUCT((F$2:Q$2&gt;=DATE(YEAR($C14),MONTH($C14),1))*((($D14="")+($D14&gt;=F$2:Q$2))&gt;0)*(F$2:Q$2+$S$1&lt;TODAY()))*$E14-SUMPRODUCT((F$2:Q$2+$S$1&lt;TODAY())*1,F14:Q14)),""))</f>
      </c>
    </row>
    <row r="15" spans="1:19" x14ac:dyDescent="0.25">
      <c r="A15" s="23">
        <f>IF(Contratos!A11="","",Contratos!A11)</f>
      </c>
      <c r="B15" s="23">
        <f>IF(Contratos!C11="","",IFERROR(INDEX(Clientes!$B:$B,MATCH(Contratos!C11,Clientes!$A:$A,0)),Contratos!C11))</f>
      </c>
      <c r="C15" s="24">
        <f>IF(Contratos!D11="","",Contratos!D11)</f>
      </c>
      <c r="D15" s="24">
        <f>IF(Contratos!F11="","",Contratos!F11)</f>
      </c>
      <c r="E15" s="25">
        <f>IF(Contratos!E11="","",Contratos!E11)</f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6">
        <f>IF($A15="","",SUM(F15:Q15))</f>
      </c>
      <c r="S15" s="26">
        <f>IF($A15="","",IFERROR(MAX(0,SUMPRODUCT((F$2:Q$2&gt;=DATE(YEAR($C15),MONTH($C15),1))*((($D15="")+($D15&gt;=F$2:Q$2))&gt;0)*(F$2:Q$2+$S$1&lt;TODAY()))*$E15-SUMPRODUCT((F$2:Q$2+$S$1&lt;TODAY())*1,F15:Q15)),""))</f>
      </c>
    </row>
    <row r="16" spans="1:19" x14ac:dyDescent="0.25">
      <c r="A16" s="23">
        <f>IF(Contratos!A12="","",Contratos!A12)</f>
      </c>
      <c r="B16" s="23">
        <f>IF(Contratos!C12="","",IFERROR(INDEX(Clientes!$B:$B,MATCH(Contratos!C12,Clientes!$A:$A,0)),Contratos!C12))</f>
      </c>
      <c r="C16" s="24">
        <f>IF(Contratos!D12="","",Contratos!D12)</f>
      </c>
      <c r="D16" s="24">
        <f>IF(Contratos!F12="","",Contratos!F12)</f>
      </c>
      <c r="E16" s="25">
        <f>IF(Contratos!E12="","",Contratos!E12)</f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6">
        <f>IF($A16="","",SUM(F16:Q16))</f>
      </c>
      <c r="S16" s="26">
        <f>IF($A16="","",IFERROR(MAX(0,SUMPRODUCT((F$2:Q$2&gt;=DATE(YEAR($C16),MONTH($C16),1))*((($D16="")+($D16&gt;=F$2:Q$2))&gt;0)*(F$2:Q$2+$S$1&lt;TODAY()))*$E16-SUMPRODUCT((F$2:Q$2+$S$1&lt;TODAY())*1,F16:Q16)),""))</f>
      </c>
    </row>
    <row r="17" spans="1:19" x14ac:dyDescent="0.25">
      <c r="A17" s="23">
        <f>IF(Contratos!A13="","",Contratos!A13)</f>
      </c>
      <c r="B17" s="23">
        <f>IF(Contratos!C13="","",IFERROR(INDEX(Clientes!$B:$B,MATCH(Contratos!C13,Clientes!$A:$A,0)),Contratos!C13))</f>
      </c>
      <c r="C17" s="24">
        <f>IF(Contratos!D13="","",Contratos!D13)</f>
      </c>
      <c r="D17" s="24">
        <f>IF(Contratos!F13="","",Contratos!F13)</f>
      </c>
      <c r="E17" s="25">
        <f>IF(Contratos!E13="","",Contratos!E13)</f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>
        <f>IF($A17="","",SUM(F17:Q17))</f>
      </c>
      <c r="S17" s="26">
        <f>IF($A17="","",IFERROR(MAX(0,SUMPRODUCT((F$2:Q$2&gt;=DATE(YEAR($C17),MONTH($C17),1))*((($D17="")+($D17&gt;=F$2:Q$2))&gt;0)*(F$2:Q$2+$S$1&lt;TODAY()))*$E17-SUMPRODUCT((F$2:Q$2+$S$1&lt;TODAY())*1,F17:Q17)),""))</f>
      </c>
    </row>
    <row r="18" spans="1:19" x14ac:dyDescent="0.25">
      <c r="A18" s="23">
        <f>IF(Contratos!A14="","",Contratos!A14)</f>
      </c>
      <c r="B18" s="23">
        <f>IF(Contratos!C14="","",IFERROR(INDEX(Clientes!$B:$B,MATCH(Contratos!C14,Clientes!$A:$A,0)),Contratos!C14))</f>
      </c>
      <c r="C18" s="24">
        <f>IF(Contratos!D14="","",Contratos!D14)</f>
      </c>
      <c r="D18" s="24">
        <f>IF(Contratos!F14="","",Contratos!F14)</f>
      </c>
      <c r="E18" s="25">
        <f>IF(Contratos!E14="","",Contratos!E14)</f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6">
        <f>IF($A18="","",SUM(F18:Q18))</f>
      </c>
      <c r="S18" s="26">
        <f>IF($A18="","",IFERROR(MAX(0,SUMPRODUCT((F$2:Q$2&gt;=DATE(YEAR($C18),MONTH($C18),1))*((($D18="")+($D18&gt;=F$2:Q$2))&gt;0)*(F$2:Q$2+$S$1&lt;TODAY()))*$E18-SUMPRODUCT((F$2:Q$2+$S$1&lt;TODAY())*1,F18:Q18)),""))</f>
      </c>
    </row>
    <row r="19" spans="1:19" x14ac:dyDescent="0.25">
      <c r="A19" s="23">
        <f>IF(Contratos!A15="","",Contratos!A15)</f>
      </c>
      <c r="B19" s="23">
        <f>IF(Contratos!C15="","",IFERROR(INDEX(Clientes!$B:$B,MATCH(Contratos!C15,Clientes!$A:$A,0)),Contratos!C15))</f>
      </c>
      <c r="C19" s="24">
        <f>IF(Contratos!D15="","",Contratos!D15)</f>
      </c>
      <c r="D19" s="24">
        <f>IF(Contratos!F15="","",Contratos!F15)</f>
      </c>
      <c r="E19" s="25">
        <f>IF(Contratos!E15="","",Contratos!E15)</f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6">
        <f>IF($A19="","",SUM(F19:Q19))</f>
      </c>
      <c r="S19" s="26">
        <f>IF($A19="","",IFERROR(MAX(0,SUMPRODUCT((F$2:Q$2&gt;=DATE(YEAR($C19),MONTH($C19),1))*((($D19="")+($D19&gt;=F$2:Q$2))&gt;0)*(F$2:Q$2+$S$1&lt;TODAY()))*$E19-SUMPRODUCT((F$2:Q$2+$S$1&lt;TODAY())*1,F19:Q19)),""))</f>
      </c>
    </row>
    <row r="20" spans="1:19" x14ac:dyDescent="0.25">
      <c r="A20" s="23">
        <f>IF(Contratos!A16="","",Contratos!A16)</f>
      </c>
      <c r="B20" s="23">
        <f>IF(Contratos!C16="","",IFERROR(INDEX(Clientes!$B:$B,MATCH(Contratos!C16,Clientes!$A:$A,0)),Contratos!C16))</f>
      </c>
      <c r="C20" s="24">
        <f>IF(Contratos!D16="","",Contratos!D16)</f>
      </c>
      <c r="D20" s="24">
        <f>IF(Contratos!F16="","",Contratos!F16)</f>
      </c>
      <c r="E20" s="25">
        <f>IF(Contratos!E16="","",Contratos!E16)</f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6">
        <f>IF($A20="","",SUM(F20:Q20))</f>
      </c>
      <c r="S20" s="26">
        <f>IF($A20="","",IFERROR(MAX(0,SUMPRODUCT((F$2:Q$2&gt;=DATE(YEAR($C20),MONTH($C20),1))*((($D20="")+($D20&gt;=F$2:Q$2))&gt;0)*(F$2:Q$2+$S$1&lt;TODAY()))*$E20-SUMPRODUCT((F$2:Q$2+$S$1&lt;TODAY())*1,F20:Q20)),""))</f>
      </c>
    </row>
    <row r="21" spans="1:19" x14ac:dyDescent="0.25">
      <c r="A21" s="23">
        <f>IF(Contratos!A17="","",Contratos!A17)</f>
      </c>
      <c r="B21" s="23">
        <f>IF(Contratos!C17="","",IFERROR(INDEX(Clientes!$B:$B,MATCH(Contratos!C17,Clientes!$A:$A,0)),Contratos!C17))</f>
      </c>
      <c r="C21" s="24">
        <f>IF(Contratos!D17="","",Contratos!D17)</f>
      </c>
      <c r="D21" s="24">
        <f>IF(Contratos!F17="","",Contratos!F17)</f>
      </c>
      <c r="E21" s="25">
        <f>IF(Contratos!E17="","",Contratos!E17)</f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>
        <f>IF($A21="","",SUM(F21:Q21))</f>
      </c>
      <c r="S21" s="26">
        <f>IF($A21="","",IFERROR(MAX(0,SUMPRODUCT((F$2:Q$2&gt;=DATE(YEAR($C21),MONTH($C21),1))*((($D21="")+($D21&gt;=F$2:Q$2))&gt;0)*(F$2:Q$2+$S$1&lt;TODAY()))*$E21-SUMPRODUCT((F$2:Q$2+$S$1&lt;TODAY())*1,F21:Q21)),""))</f>
      </c>
    </row>
    <row r="22" spans="1:19" x14ac:dyDescent="0.25">
      <c r="A22" s="23">
        <f>IF(Contratos!A18="","",Contratos!A18)</f>
      </c>
      <c r="B22" s="23">
        <f>IF(Contratos!C18="","",IFERROR(INDEX(Clientes!$B:$B,MATCH(Contratos!C18,Clientes!$A:$A,0)),Contratos!C18))</f>
      </c>
      <c r="C22" s="24">
        <f>IF(Contratos!D18="","",Contratos!D18)</f>
      </c>
      <c r="D22" s="24">
        <f>IF(Contratos!F18="","",Contratos!F18)</f>
      </c>
      <c r="E22" s="25">
        <f>IF(Contratos!E18="","",Contratos!E18)</f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>
        <f>IF($A22="","",SUM(F22:Q22))</f>
      </c>
      <c r="S22" s="26">
        <f>IF($A22="","",IFERROR(MAX(0,SUMPRODUCT((F$2:Q$2&gt;=DATE(YEAR($C22),MONTH($C22),1))*((($D22="")+($D22&gt;=F$2:Q$2))&gt;0)*(F$2:Q$2+$S$1&lt;TODAY()))*$E22-SUMPRODUCT((F$2:Q$2+$S$1&lt;TODAY())*1,F22:Q22)),""))</f>
      </c>
    </row>
    <row r="23" spans="1:19" x14ac:dyDescent="0.25">
      <c r="A23" s="23">
        <f>IF(Contratos!A19="","",Contratos!A19)</f>
      </c>
      <c r="B23" s="23">
        <f>IF(Contratos!C19="","",IFERROR(INDEX(Clientes!$B:$B,MATCH(Contratos!C19,Clientes!$A:$A,0)),Contratos!C19))</f>
      </c>
      <c r="C23" s="24">
        <f>IF(Contratos!D19="","",Contratos!D19)</f>
      </c>
      <c r="D23" s="24">
        <f>IF(Contratos!F19="","",Contratos!F19)</f>
      </c>
      <c r="E23" s="25">
        <f>IF(Contratos!E19="","",Contratos!E19)</f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6">
        <f>IF($A23="","",SUM(F23:Q23))</f>
      </c>
      <c r="S23" s="26">
        <f>IF($A23="","",IFERROR(MAX(0,SUMPRODUCT((F$2:Q$2&gt;=DATE(YEAR($C23),MONTH($C23),1))*((($D23="")+($D23&gt;=F$2:Q$2))&gt;0)*(F$2:Q$2+$S$1&lt;TODAY()))*$E23-SUMPRODUCT((F$2:Q$2+$S$1&lt;TODAY())*1,F23:Q23)),""))</f>
      </c>
    </row>
    <row r="24" spans="1:19" x14ac:dyDescent="0.25">
      <c r="A24" s="23">
        <f>IF(Contratos!A20="","",Contratos!A20)</f>
      </c>
      <c r="B24" s="23">
        <f>IF(Contratos!C20="","",IFERROR(INDEX(Clientes!$B:$B,MATCH(Contratos!C20,Clientes!$A:$A,0)),Contratos!C20))</f>
      </c>
      <c r="C24" s="24">
        <f>IF(Contratos!D20="","",Contratos!D20)</f>
      </c>
      <c r="D24" s="24">
        <f>IF(Contratos!F20="","",Contratos!F20)</f>
      </c>
      <c r="E24" s="25">
        <f>IF(Contratos!E20="","",Contratos!E20)</f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6">
        <f>IF($A24="","",SUM(F24:Q24))</f>
      </c>
      <c r="S24" s="26">
        <f>IF($A24="","",IFERROR(MAX(0,SUMPRODUCT((F$2:Q$2&gt;=DATE(YEAR($C24),MONTH($C24),1))*((($D24="")+($D24&gt;=F$2:Q$2))&gt;0)*(F$2:Q$2+$S$1&lt;TODAY()))*$E24-SUMPRODUCT((F$2:Q$2+$S$1&lt;TODAY())*1,F24:Q24)),""))</f>
      </c>
    </row>
    <row r="25" spans="1:19" x14ac:dyDescent="0.25">
      <c r="A25" s="23">
        <f>IF(Contratos!A21="","",Contratos!A21)</f>
      </c>
      <c r="B25" s="23">
        <f>IF(Contratos!C21="","",IFERROR(INDEX(Clientes!$B:$B,MATCH(Contratos!C21,Clientes!$A:$A,0)),Contratos!C21))</f>
      </c>
      <c r="C25" s="24">
        <f>IF(Contratos!D21="","",Contratos!D21)</f>
      </c>
      <c r="D25" s="24">
        <f>IF(Contratos!F21="","",Contratos!F21)</f>
      </c>
      <c r="E25" s="25">
        <f>IF(Contratos!E21="","",Contratos!E21)</f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6">
        <f>IF($A25="","",SUM(F25:Q25))</f>
      </c>
      <c r="S25" s="26">
        <f>IF($A25="","",IFERROR(MAX(0,SUMPRODUCT((F$2:Q$2&gt;=DATE(YEAR($C25),MONTH($C25),1))*((($D25="")+($D25&gt;=F$2:Q$2))&gt;0)*(F$2:Q$2+$S$1&lt;TODAY()))*$E25-SUMPRODUCT((F$2:Q$2+$S$1&lt;TODAY())*1,F25:Q25)),""))</f>
      </c>
    </row>
    <row r="26" spans="1:19" x14ac:dyDescent="0.25">
      <c r="A26" s="23">
        <f>IF(Contratos!A22="","",Contratos!A22)</f>
      </c>
      <c r="B26" s="23">
        <f>IF(Contratos!C22="","",IFERROR(INDEX(Clientes!$B:$B,MATCH(Contratos!C22,Clientes!$A:$A,0)),Contratos!C22))</f>
      </c>
      <c r="C26" s="24">
        <f>IF(Contratos!D22="","",Contratos!D22)</f>
      </c>
      <c r="D26" s="24">
        <f>IF(Contratos!F22="","",Contratos!F22)</f>
      </c>
      <c r="E26" s="25">
        <f>IF(Contratos!E22="","",Contratos!E22)</f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6">
        <f>IF($A26="","",SUM(F26:Q26))</f>
      </c>
      <c r="S26" s="26">
        <f>IF($A26="","",IFERROR(MAX(0,SUMPRODUCT((F$2:Q$2&gt;=DATE(YEAR($C26),MONTH($C26),1))*((($D26="")+($D26&gt;=F$2:Q$2))&gt;0)*(F$2:Q$2+$S$1&lt;TODAY()))*$E26-SUMPRODUCT((F$2:Q$2+$S$1&lt;TODAY())*1,F26:Q26)),""))</f>
      </c>
    </row>
    <row r="27" spans="1:19" x14ac:dyDescent="0.25">
      <c r="A27" s="23">
        <f>IF(Contratos!A23="","",Contratos!A23)</f>
      </c>
      <c r="B27" s="23">
        <f>IF(Contratos!C23="","",IFERROR(INDEX(Clientes!$B:$B,MATCH(Contratos!C23,Clientes!$A:$A,0)),Contratos!C23))</f>
      </c>
      <c r="C27" s="24">
        <f>IF(Contratos!D23="","",Contratos!D23)</f>
      </c>
      <c r="D27" s="24">
        <f>IF(Contratos!F23="","",Contratos!F23)</f>
      </c>
      <c r="E27" s="25">
        <f>IF(Contratos!E23="","",Contratos!E23)</f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6">
        <f>IF($A27="","",SUM(F27:Q27))</f>
      </c>
      <c r="S27" s="26">
        <f>IF($A27="","",IFERROR(MAX(0,SUMPRODUCT((F$2:Q$2&gt;=DATE(YEAR($C27),MONTH($C27),1))*((($D27="")+($D27&gt;=F$2:Q$2))&gt;0)*(F$2:Q$2+$S$1&lt;TODAY()))*$E27-SUMPRODUCT((F$2:Q$2+$S$1&lt;TODAY())*1,F27:Q27)),""))</f>
      </c>
    </row>
    <row r="28" spans="1:19" x14ac:dyDescent="0.25">
      <c r="A28" s="23">
        <f>IF(Contratos!A24="","",Contratos!A24)</f>
      </c>
      <c r="B28" s="23">
        <f>IF(Contratos!C24="","",IFERROR(INDEX(Clientes!$B:$B,MATCH(Contratos!C24,Clientes!$A:$A,0)),Contratos!C24))</f>
      </c>
      <c r="C28" s="24">
        <f>IF(Contratos!D24="","",Contratos!D24)</f>
      </c>
      <c r="D28" s="24">
        <f>IF(Contratos!F24="","",Contratos!F24)</f>
      </c>
      <c r="E28" s="25">
        <f>IF(Contratos!E24="","",Contratos!E24)</f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6">
        <f>IF($A28="","",SUM(F28:Q28))</f>
      </c>
      <c r="S28" s="26">
        <f>IF($A28="","",IFERROR(MAX(0,SUMPRODUCT((F$2:Q$2&gt;=DATE(YEAR($C28),MONTH($C28),1))*((($D28="")+($D28&gt;=F$2:Q$2))&gt;0)*(F$2:Q$2+$S$1&lt;TODAY()))*$E28-SUMPRODUCT((F$2:Q$2+$S$1&lt;TODAY())*1,F28:Q28)),""))</f>
      </c>
    </row>
    <row r="29" spans="1:19" x14ac:dyDescent="0.25">
      <c r="A29" s="23">
        <f>IF(Contratos!A25="","",Contratos!A25)</f>
      </c>
      <c r="B29" s="23">
        <f>IF(Contratos!C25="","",IFERROR(INDEX(Clientes!$B:$B,MATCH(Contratos!C25,Clientes!$A:$A,0)),Contratos!C25))</f>
      </c>
      <c r="C29" s="24">
        <f>IF(Contratos!D25="","",Contratos!D25)</f>
      </c>
      <c r="D29" s="24">
        <f>IF(Contratos!F25="","",Contratos!F25)</f>
      </c>
      <c r="E29" s="25">
        <f>IF(Contratos!E25="","",Contratos!E25)</f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6">
        <f>IF($A29="","",SUM(F29:Q29))</f>
      </c>
      <c r="S29" s="26">
        <f>IF($A29="","",IFERROR(MAX(0,SUMPRODUCT((F$2:Q$2&gt;=DATE(YEAR($C29),MONTH($C29),1))*((($D29="")+($D29&gt;=F$2:Q$2))&gt;0)*(F$2:Q$2+$S$1&lt;TODAY()))*$E29-SUMPRODUCT((F$2:Q$2+$S$1&lt;TODAY())*1,F29:Q29)),""))</f>
      </c>
    </row>
    <row r="30" spans="1:19" x14ac:dyDescent="0.25">
      <c r="A30" s="23">
        <f>IF(Contratos!A26="","",Contratos!A26)</f>
      </c>
      <c r="B30" s="23">
        <f>IF(Contratos!C26="","",IFERROR(INDEX(Clientes!$B:$B,MATCH(Contratos!C26,Clientes!$A:$A,0)),Contratos!C26))</f>
      </c>
      <c r="C30" s="24">
        <f>IF(Contratos!D26="","",Contratos!D26)</f>
      </c>
      <c r="D30" s="24">
        <f>IF(Contratos!F26="","",Contratos!F26)</f>
      </c>
      <c r="E30" s="25">
        <f>IF(Contratos!E26="","",Contratos!E26)</f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6">
        <f>IF($A30="","",SUM(F30:Q30))</f>
      </c>
      <c r="S30" s="26">
        <f>IF($A30="","",IFERROR(MAX(0,SUMPRODUCT((F$2:Q$2&gt;=DATE(YEAR($C30),MONTH($C30),1))*((($D30="")+($D30&gt;=F$2:Q$2))&gt;0)*(F$2:Q$2+$S$1&lt;TODAY()))*$E30-SUMPRODUCT((F$2:Q$2+$S$1&lt;TODAY())*1,F30:Q30)),""))</f>
      </c>
    </row>
    <row r="31" spans="1:19" x14ac:dyDescent="0.25">
      <c r="A31" s="23">
        <f>IF(Contratos!A27="","",Contratos!A27)</f>
      </c>
      <c r="B31" s="23">
        <f>IF(Contratos!C27="","",IFERROR(INDEX(Clientes!$B:$B,MATCH(Contratos!C27,Clientes!$A:$A,0)),Contratos!C27))</f>
      </c>
      <c r="C31" s="24">
        <f>IF(Contratos!D27="","",Contratos!D27)</f>
      </c>
      <c r="D31" s="24">
        <f>IF(Contratos!F27="","",Contratos!F27)</f>
      </c>
      <c r="E31" s="25">
        <f>IF(Contratos!E27="","",Contratos!E27)</f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6">
        <f>IF($A31="","",SUM(F31:Q31))</f>
      </c>
      <c r="S31" s="26">
        <f>IF($A31="","",IFERROR(MAX(0,SUMPRODUCT((F$2:Q$2&gt;=DATE(YEAR($C31),MONTH($C31),1))*((($D31="")+($D31&gt;=F$2:Q$2))&gt;0)*(F$2:Q$2+$S$1&lt;TODAY()))*$E31-SUMPRODUCT((F$2:Q$2+$S$1&lt;TODAY())*1,F31:Q31)),""))</f>
      </c>
    </row>
    <row r="32" spans="1:19" x14ac:dyDescent="0.25">
      <c r="A32" s="23">
        <f>IF(Contratos!A28="","",Contratos!A28)</f>
      </c>
      <c r="B32" s="23">
        <f>IF(Contratos!C28="","",IFERROR(INDEX(Clientes!$B:$B,MATCH(Contratos!C28,Clientes!$A:$A,0)),Contratos!C28))</f>
      </c>
      <c r="C32" s="24">
        <f>IF(Contratos!D28="","",Contratos!D28)</f>
      </c>
      <c r="D32" s="24">
        <f>IF(Contratos!F28="","",Contratos!F28)</f>
      </c>
      <c r="E32" s="25">
        <f>IF(Contratos!E28="","",Contratos!E28)</f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6">
        <f>IF($A32="","",SUM(F32:Q32))</f>
      </c>
      <c r="S32" s="26">
        <f>IF($A32="","",IFERROR(MAX(0,SUMPRODUCT((F$2:Q$2&gt;=DATE(YEAR($C32),MONTH($C32),1))*((($D32="")+($D32&gt;=F$2:Q$2))&gt;0)*(F$2:Q$2+$S$1&lt;TODAY()))*$E32-SUMPRODUCT((F$2:Q$2+$S$1&lt;TODAY())*1,F32:Q32)),""))</f>
      </c>
    </row>
    <row r="33" spans="1:19" x14ac:dyDescent="0.25">
      <c r="A33" s="23">
        <f>IF(Contratos!A29="","",Contratos!A29)</f>
      </c>
      <c r="B33" s="23">
        <f>IF(Contratos!C29="","",IFERROR(INDEX(Clientes!$B:$B,MATCH(Contratos!C29,Clientes!$A:$A,0)),Contratos!C29))</f>
      </c>
      <c r="C33" s="24">
        <f>IF(Contratos!D29="","",Contratos!D29)</f>
      </c>
      <c r="D33" s="24">
        <f>IF(Contratos!F29="","",Contratos!F29)</f>
      </c>
      <c r="E33" s="25">
        <f>IF(Contratos!E29="","",Contratos!E29)</f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6">
        <f>IF($A33="","",SUM(F33:Q33))</f>
      </c>
      <c r="S33" s="26">
        <f>IF($A33="","",IFERROR(MAX(0,SUMPRODUCT((F$2:Q$2&gt;=DATE(YEAR($C33),MONTH($C33),1))*((($D33="")+($D33&gt;=F$2:Q$2))&gt;0)*(F$2:Q$2+$S$1&lt;TODAY()))*$E33-SUMPRODUCT((F$2:Q$2+$S$1&lt;TODAY())*1,F33:Q33)),""))</f>
      </c>
    </row>
    <row r="34" spans="1:19" x14ac:dyDescent="0.25">
      <c r="A34" s="23">
        <f>IF(Contratos!A30="","",Contratos!A30)</f>
      </c>
      <c r="B34" s="23">
        <f>IF(Contratos!C30="","",IFERROR(INDEX(Clientes!$B:$B,MATCH(Contratos!C30,Clientes!$A:$A,0)),Contratos!C30))</f>
      </c>
      <c r="C34" s="24">
        <f>IF(Contratos!D30="","",Contratos!D30)</f>
      </c>
      <c r="D34" s="24">
        <f>IF(Contratos!F30="","",Contratos!F30)</f>
      </c>
      <c r="E34" s="25">
        <f>IF(Contratos!E30="","",Contratos!E30)</f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6">
        <f>IF($A34="","",SUM(F34:Q34))</f>
      </c>
      <c r="S34" s="26">
        <f>IF($A34="","",IFERROR(MAX(0,SUMPRODUCT((F$2:Q$2&gt;=DATE(YEAR($C34),MONTH($C34),1))*((($D34="")+($D34&gt;=F$2:Q$2))&gt;0)*(F$2:Q$2+$S$1&lt;TODAY()))*$E34-SUMPRODUCT((F$2:Q$2+$S$1&lt;TODAY())*1,F34:Q34)),""))</f>
      </c>
    </row>
    <row r="35" spans="1:19" x14ac:dyDescent="0.25">
      <c r="A35" s="23">
        <f>IF(Contratos!A31="","",Contratos!A31)</f>
      </c>
      <c r="B35" s="23">
        <f>IF(Contratos!C31="","",IFERROR(INDEX(Clientes!$B:$B,MATCH(Contratos!C31,Clientes!$A:$A,0)),Contratos!C31))</f>
      </c>
      <c r="C35" s="24">
        <f>IF(Contratos!D31="","",Contratos!D31)</f>
      </c>
      <c r="D35" s="24">
        <f>IF(Contratos!F31="","",Contratos!F31)</f>
      </c>
      <c r="E35" s="25">
        <f>IF(Contratos!E31="","",Contratos!E31)</f>
      </c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6">
        <f>IF($A35="","",SUM(F35:Q35))</f>
      </c>
      <c r="S35" s="26">
        <f>IF($A35="","",IFERROR(MAX(0,SUMPRODUCT((F$2:Q$2&gt;=DATE(YEAR($C35),MONTH($C35),1))*((($D35="")+($D35&gt;=F$2:Q$2))&gt;0)*(F$2:Q$2+$S$1&lt;TODAY()))*$E35-SUMPRODUCT((F$2:Q$2+$S$1&lt;TODAY())*1,F35:Q35)),""))</f>
      </c>
    </row>
    <row r="36" spans="1:19" x14ac:dyDescent="0.25">
      <c r="A36" s="23">
        <f>IF(Contratos!A32="","",Contratos!A32)</f>
      </c>
      <c r="B36" s="23">
        <f>IF(Contratos!C32="","",IFERROR(INDEX(Clientes!$B:$B,MATCH(Contratos!C32,Clientes!$A:$A,0)),Contratos!C32))</f>
      </c>
      <c r="C36" s="24">
        <f>IF(Contratos!D32="","",Contratos!D32)</f>
      </c>
      <c r="D36" s="24">
        <f>IF(Contratos!F32="","",Contratos!F32)</f>
      </c>
      <c r="E36" s="25">
        <f>IF(Contratos!E32="","",Contratos!E32)</f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6">
        <f>IF($A36="","",SUM(F36:Q36))</f>
      </c>
      <c r="S36" s="26">
        <f>IF($A36="","",IFERROR(MAX(0,SUMPRODUCT((F$2:Q$2&gt;=DATE(YEAR($C36),MONTH($C36),1))*((($D36="")+($D36&gt;=F$2:Q$2))&gt;0)*(F$2:Q$2+$S$1&lt;TODAY()))*$E36-SUMPRODUCT((F$2:Q$2+$S$1&lt;TODAY())*1,F36:Q36)),""))</f>
      </c>
    </row>
    <row r="37" spans="1:19" x14ac:dyDescent="0.25">
      <c r="A37" s="23">
        <f>IF(Contratos!A33="","",Contratos!A33)</f>
      </c>
      <c r="B37" s="23">
        <f>IF(Contratos!C33="","",IFERROR(INDEX(Clientes!$B:$B,MATCH(Contratos!C33,Clientes!$A:$A,0)),Contratos!C33))</f>
      </c>
      <c r="C37" s="24">
        <f>IF(Contratos!D33="","",Contratos!D33)</f>
      </c>
      <c r="D37" s="24">
        <f>IF(Contratos!F33="","",Contratos!F33)</f>
      </c>
      <c r="E37" s="25">
        <f>IF(Contratos!E33="","",Contratos!E33)</f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6">
        <f>IF($A37="","",SUM(F37:Q37))</f>
      </c>
      <c r="S37" s="26">
        <f>IF($A37="","",IFERROR(MAX(0,SUMPRODUCT((F$2:Q$2&gt;=DATE(YEAR($C37),MONTH($C37),1))*((($D37="")+($D37&gt;=F$2:Q$2))&gt;0)*(F$2:Q$2+$S$1&lt;TODAY()))*$E37-SUMPRODUCT((F$2:Q$2+$S$1&lt;TODAY())*1,F37:Q37)),""))</f>
      </c>
    </row>
    <row r="38" spans="1:19" x14ac:dyDescent="0.25">
      <c r="A38" s="23">
        <f>IF(Contratos!A34="","",Contratos!A34)</f>
      </c>
      <c r="B38" s="23">
        <f>IF(Contratos!C34="","",IFERROR(INDEX(Clientes!$B:$B,MATCH(Contratos!C34,Clientes!$A:$A,0)),Contratos!C34))</f>
      </c>
      <c r="C38" s="24">
        <f>IF(Contratos!D34="","",Contratos!D34)</f>
      </c>
      <c r="D38" s="24">
        <f>IF(Contratos!F34="","",Contratos!F34)</f>
      </c>
      <c r="E38" s="25">
        <f>IF(Contratos!E34="","",Contratos!E34)</f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6">
        <f>IF($A38="","",SUM(F38:Q38))</f>
      </c>
      <c r="S38" s="26">
        <f>IF($A38="","",IFERROR(MAX(0,SUMPRODUCT((F$2:Q$2&gt;=DATE(YEAR($C38),MONTH($C38),1))*((($D38="")+($D38&gt;=F$2:Q$2))&gt;0)*(F$2:Q$2+$S$1&lt;TODAY()))*$E38-SUMPRODUCT((F$2:Q$2+$S$1&lt;TODAY())*1,F38:Q38)),""))</f>
      </c>
    </row>
    <row r="39" spans="1:19" x14ac:dyDescent="0.25">
      <c r="A39" s="23">
        <f>IF(Contratos!A35="","",Contratos!A35)</f>
      </c>
      <c r="B39" s="23">
        <f>IF(Contratos!C35="","",IFERROR(INDEX(Clientes!$B:$B,MATCH(Contratos!C35,Clientes!$A:$A,0)),Contratos!C35))</f>
      </c>
      <c r="C39" s="24">
        <f>IF(Contratos!D35="","",Contratos!D35)</f>
      </c>
      <c r="D39" s="24">
        <f>IF(Contratos!F35="","",Contratos!F35)</f>
      </c>
      <c r="E39" s="25">
        <f>IF(Contratos!E35="","",Contratos!E35)</f>
      </c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6">
        <f>IF($A39="","",SUM(F39:Q39))</f>
      </c>
      <c r="S39" s="26">
        <f>IF($A39="","",IFERROR(MAX(0,SUMPRODUCT((F$2:Q$2&gt;=DATE(YEAR($C39),MONTH($C39),1))*((($D39="")+($D39&gt;=F$2:Q$2))&gt;0)*(F$2:Q$2+$S$1&lt;TODAY()))*$E39-SUMPRODUCT((F$2:Q$2+$S$1&lt;TODAY())*1,F39:Q39)),""))</f>
      </c>
    </row>
    <row r="40" spans="1:19" x14ac:dyDescent="0.25">
      <c r="A40" s="23">
        <f>IF(Contratos!A36="","",Contratos!A36)</f>
      </c>
      <c r="B40" s="23">
        <f>IF(Contratos!C36="","",IFERROR(INDEX(Clientes!$B:$B,MATCH(Contratos!C36,Clientes!$A:$A,0)),Contratos!C36))</f>
      </c>
      <c r="C40" s="24">
        <f>IF(Contratos!D36="","",Contratos!D36)</f>
      </c>
      <c r="D40" s="24">
        <f>IF(Contratos!F36="","",Contratos!F36)</f>
      </c>
      <c r="E40" s="25">
        <f>IF(Contratos!E36="","",Contratos!E36)</f>
      </c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6">
        <f>IF($A40="","",SUM(F40:Q40))</f>
      </c>
      <c r="S40" s="26">
        <f>IF($A40="","",IFERROR(MAX(0,SUMPRODUCT((F$2:Q$2&gt;=DATE(YEAR($C40),MONTH($C40),1))*((($D40="")+($D40&gt;=F$2:Q$2))&gt;0)*(F$2:Q$2+$S$1&lt;TODAY()))*$E40-SUMPRODUCT((F$2:Q$2+$S$1&lt;TODAY())*1,F40:Q40)),""))</f>
      </c>
    </row>
    <row r="41" spans="1:19" x14ac:dyDescent="0.25">
      <c r="A41" s="23">
        <f>IF(Contratos!A37="","",Contratos!A37)</f>
      </c>
      <c r="B41" s="23">
        <f>IF(Contratos!C37="","",IFERROR(INDEX(Clientes!$B:$B,MATCH(Contratos!C37,Clientes!$A:$A,0)),Contratos!C37))</f>
      </c>
      <c r="C41" s="24">
        <f>IF(Contratos!D37="","",Contratos!D37)</f>
      </c>
      <c r="D41" s="24">
        <f>IF(Contratos!F37="","",Contratos!F37)</f>
      </c>
      <c r="E41" s="25">
        <f>IF(Contratos!E37="","",Contratos!E37)</f>
      </c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6">
        <f>IF($A41="","",SUM(F41:Q41))</f>
      </c>
      <c r="S41" s="26">
        <f>IF($A41="","",IFERROR(MAX(0,SUMPRODUCT((F$2:Q$2&gt;=DATE(YEAR($C41),MONTH($C41),1))*((($D41="")+($D41&gt;=F$2:Q$2))&gt;0)*(F$2:Q$2+$S$1&lt;TODAY()))*$E41-SUMPRODUCT((F$2:Q$2+$S$1&lt;TODAY())*1,F41:Q41)),""))</f>
      </c>
    </row>
    <row r="42" spans="1:19" x14ac:dyDescent="0.25">
      <c r="A42" s="23">
        <f>IF(Contratos!A38="","",Contratos!A38)</f>
      </c>
      <c r="B42" s="23">
        <f>IF(Contratos!C38="","",IFERROR(INDEX(Clientes!$B:$B,MATCH(Contratos!C38,Clientes!$A:$A,0)),Contratos!C38))</f>
      </c>
      <c r="C42" s="24">
        <f>IF(Contratos!D38="","",Contratos!D38)</f>
      </c>
      <c r="D42" s="24">
        <f>IF(Contratos!F38="","",Contratos!F38)</f>
      </c>
      <c r="E42" s="25">
        <f>IF(Contratos!E38="","",Contratos!E38)</f>
      </c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6">
        <f>IF($A42="","",SUM(F42:Q42))</f>
      </c>
      <c r="S42" s="26">
        <f>IF($A42="","",IFERROR(MAX(0,SUMPRODUCT((F$2:Q$2&gt;=DATE(YEAR($C42),MONTH($C42),1))*((($D42="")+($D42&gt;=F$2:Q$2))&gt;0)*(F$2:Q$2+$S$1&lt;TODAY()))*$E42-SUMPRODUCT((F$2:Q$2+$S$1&lt;TODAY())*1,F42:Q42)),""))</f>
      </c>
    </row>
    <row r="43" spans="1:19" x14ac:dyDescent="0.25">
      <c r="A43" s="23">
        <f>IF(Contratos!A39="","",Contratos!A39)</f>
      </c>
      <c r="B43" s="23">
        <f>IF(Contratos!C39="","",IFERROR(INDEX(Clientes!$B:$B,MATCH(Contratos!C39,Clientes!$A:$A,0)),Contratos!C39))</f>
      </c>
      <c r="C43" s="24">
        <f>IF(Contratos!D39="","",Contratos!D39)</f>
      </c>
      <c r="D43" s="24">
        <f>IF(Contratos!F39="","",Contratos!F39)</f>
      </c>
      <c r="E43" s="25">
        <f>IF(Contratos!E39="","",Contratos!E39)</f>
      </c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6">
        <f>IF($A43="","",SUM(F43:Q43))</f>
      </c>
      <c r="S43" s="26">
        <f>IF($A43="","",IFERROR(MAX(0,SUMPRODUCT((F$2:Q$2&gt;=DATE(YEAR($C43),MONTH($C43),1))*((($D43="")+($D43&gt;=F$2:Q$2))&gt;0)*(F$2:Q$2+$S$1&lt;TODAY()))*$E43-SUMPRODUCT((F$2:Q$2+$S$1&lt;TODAY())*1,F43:Q43)),""))</f>
      </c>
    </row>
    <row r="44" spans="1:19" x14ac:dyDescent="0.25">
      <c r="A44" s="23">
        <f>IF(Contratos!A40="","",Contratos!A40)</f>
      </c>
      <c r="B44" s="23">
        <f>IF(Contratos!C40="","",IFERROR(INDEX(Clientes!$B:$B,MATCH(Contratos!C40,Clientes!$A:$A,0)),Contratos!C40))</f>
      </c>
      <c r="C44" s="24">
        <f>IF(Contratos!D40="","",Contratos!D40)</f>
      </c>
      <c r="D44" s="24">
        <f>IF(Contratos!F40="","",Contratos!F40)</f>
      </c>
      <c r="E44" s="25">
        <f>IF(Contratos!E40="","",Contratos!E40)</f>
      </c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6">
        <f>IF($A44="","",SUM(F44:Q44))</f>
      </c>
      <c r="S44" s="26">
        <f>IF($A44="","",IFERROR(MAX(0,SUMPRODUCT((F$2:Q$2&gt;=DATE(YEAR($C44),MONTH($C44),1))*((($D44="")+($D44&gt;=F$2:Q$2))&gt;0)*(F$2:Q$2+$S$1&lt;TODAY()))*$E44-SUMPRODUCT((F$2:Q$2+$S$1&lt;TODAY())*1,F44:Q44)),""))</f>
      </c>
    </row>
    <row r="45" spans="1:19" x14ac:dyDescent="0.25">
      <c r="A45" s="23">
        <f>IF(Contratos!A41="","",Contratos!A41)</f>
      </c>
      <c r="B45" s="23">
        <f>IF(Contratos!C41="","",IFERROR(INDEX(Clientes!$B:$B,MATCH(Contratos!C41,Clientes!$A:$A,0)),Contratos!C41))</f>
      </c>
      <c r="C45" s="24">
        <f>IF(Contratos!D41="","",Contratos!D41)</f>
      </c>
      <c r="D45" s="24">
        <f>IF(Contratos!F41="","",Contratos!F41)</f>
      </c>
      <c r="E45" s="25">
        <f>IF(Contratos!E41="","",Contratos!E41)</f>
      </c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6">
        <f>IF($A45="","",SUM(F45:Q45))</f>
      </c>
      <c r="S45" s="26">
        <f>IF($A45="","",IFERROR(MAX(0,SUMPRODUCT((F$2:Q$2&gt;=DATE(YEAR($C45),MONTH($C45),1))*((($D45="")+($D45&gt;=F$2:Q$2))&gt;0)*(F$2:Q$2+$S$1&lt;TODAY()))*$E45-SUMPRODUCT((F$2:Q$2+$S$1&lt;TODAY())*1,F45:Q45)),""))</f>
      </c>
    </row>
    <row r="46" spans="1:19" x14ac:dyDescent="0.25">
      <c r="A46" s="23">
        <f>IF(Contratos!A42="","",Contratos!A42)</f>
      </c>
      <c r="B46" s="23">
        <f>IF(Contratos!C42="","",IFERROR(INDEX(Clientes!$B:$B,MATCH(Contratos!C42,Clientes!$A:$A,0)),Contratos!C42))</f>
      </c>
      <c r="C46" s="24">
        <f>IF(Contratos!D42="","",Contratos!D42)</f>
      </c>
      <c r="D46" s="24">
        <f>IF(Contratos!F42="","",Contratos!F42)</f>
      </c>
      <c r="E46" s="25">
        <f>IF(Contratos!E42="","",Contratos!E42)</f>
      </c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6">
        <f>IF($A46="","",SUM(F46:Q46))</f>
      </c>
      <c r="S46" s="26">
        <f>IF($A46="","",IFERROR(MAX(0,SUMPRODUCT((F$2:Q$2&gt;=DATE(YEAR($C46),MONTH($C46),1))*((($D46="")+($D46&gt;=F$2:Q$2))&gt;0)*(F$2:Q$2+$S$1&lt;TODAY()))*$E46-SUMPRODUCT((F$2:Q$2+$S$1&lt;TODAY())*1,F46:Q46)),""))</f>
      </c>
    </row>
    <row r="47" spans="1:19" x14ac:dyDescent="0.25">
      <c r="A47" s="23">
        <f>IF(Contratos!A43="","",Contratos!A43)</f>
      </c>
      <c r="B47" s="23">
        <f>IF(Contratos!C43="","",IFERROR(INDEX(Clientes!$B:$B,MATCH(Contratos!C43,Clientes!$A:$A,0)),Contratos!C43))</f>
      </c>
      <c r="C47" s="24">
        <f>IF(Contratos!D43="","",Contratos!D43)</f>
      </c>
      <c r="D47" s="24">
        <f>IF(Contratos!F43="","",Contratos!F43)</f>
      </c>
      <c r="E47" s="25">
        <f>IF(Contratos!E43="","",Contratos!E43)</f>
      </c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6">
        <f>IF($A47="","",SUM(F47:Q47))</f>
      </c>
      <c r="S47" s="26">
        <f>IF($A47="","",IFERROR(MAX(0,SUMPRODUCT((F$2:Q$2&gt;=DATE(YEAR($C47),MONTH($C47),1))*((($D47="")+($D47&gt;=F$2:Q$2))&gt;0)*(F$2:Q$2+$S$1&lt;TODAY()))*$E47-SUMPRODUCT((F$2:Q$2+$S$1&lt;TODAY())*1,F47:Q47)),""))</f>
      </c>
    </row>
    <row r="48" spans="1:19" x14ac:dyDescent="0.25">
      <c r="A48" s="23">
        <f>IF(Contratos!A44="","",Contratos!A44)</f>
      </c>
      <c r="B48" s="23">
        <f>IF(Contratos!C44="","",IFERROR(INDEX(Clientes!$B:$B,MATCH(Contratos!C44,Clientes!$A:$A,0)),Contratos!C44))</f>
      </c>
      <c r="C48" s="24">
        <f>IF(Contratos!D44="","",Contratos!D44)</f>
      </c>
      <c r="D48" s="24">
        <f>IF(Contratos!F44="","",Contratos!F44)</f>
      </c>
      <c r="E48" s="25">
        <f>IF(Contratos!E44="","",Contratos!E44)</f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6">
        <f>IF($A48="","",SUM(F48:Q48))</f>
      </c>
      <c r="S48" s="26">
        <f>IF($A48="","",IFERROR(MAX(0,SUMPRODUCT((F$2:Q$2&gt;=DATE(YEAR($C48),MONTH($C48),1))*((($D48="")+($D48&gt;=F$2:Q$2))&gt;0)*(F$2:Q$2+$S$1&lt;TODAY()))*$E48-SUMPRODUCT((F$2:Q$2+$S$1&lt;TODAY())*1,F48:Q48)),""))</f>
      </c>
    </row>
    <row r="49" spans="1:19" x14ac:dyDescent="0.25">
      <c r="A49" s="23">
        <f>IF(Contratos!A45="","",Contratos!A45)</f>
      </c>
      <c r="B49" s="23">
        <f>IF(Contratos!C45="","",IFERROR(INDEX(Clientes!$B:$B,MATCH(Contratos!C45,Clientes!$A:$A,0)),Contratos!C45))</f>
      </c>
      <c r="C49" s="24">
        <f>IF(Contratos!D45="","",Contratos!D45)</f>
      </c>
      <c r="D49" s="24">
        <f>IF(Contratos!F45="","",Contratos!F45)</f>
      </c>
      <c r="E49" s="25">
        <f>IF(Contratos!E45="","",Contratos!E45)</f>
      </c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6">
        <f>IF($A49="","",SUM(F49:Q49))</f>
      </c>
      <c r="S49" s="26">
        <f>IF($A49="","",IFERROR(MAX(0,SUMPRODUCT((F$2:Q$2&gt;=DATE(YEAR($C49),MONTH($C49),1))*((($D49="")+($D49&gt;=F$2:Q$2))&gt;0)*(F$2:Q$2+$S$1&lt;TODAY()))*$E49-SUMPRODUCT((F$2:Q$2+$S$1&lt;TODAY())*1,F49:Q49)),""))</f>
      </c>
    </row>
    <row r="50" spans="1:19" x14ac:dyDescent="0.25">
      <c r="A50" s="23">
        <f>IF(Contratos!A46="","",Contratos!A46)</f>
      </c>
      <c r="B50" s="23">
        <f>IF(Contratos!C46="","",IFERROR(INDEX(Clientes!$B:$B,MATCH(Contratos!C46,Clientes!$A:$A,0)),Contratos!C46))</f>
      </c>
      <c r="C50" s="24">
        <f>IF(Contratos!D46="","",Contratos!D46)</f>
      </c>
      <c r="D50" s="24">
        <f>IF(Contratos!F46="","",Contratos!F46)</f>
      </c>
      <c r="E50" s="25">
        <f>IF(Contratos!E46="","",Contratos!E46)</f>
      </c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6">
        <f>IF($A50="","",SUM(F50:Q50))</f>
      </c>
      <c r="S50" s="26">
        <f>IF($A50="","",IFERROR(MAX(0,SUMPRODUCT((F$2:Q$2&gt;=DATE(YEAR($C50),MONTH($C50),1))*((($D50="")+($D50&gt;=F$2:Q$2))&gt;0)*(F$2:Q$2+$S$1&lt;TODAY()))*$E50-SUMPRODUCT((F$2:Q$2+$S$1&lt;TODAY())*1,F50:Q50)),""))</f>
      </c>
    </row>
    <row r="51" spans="1:19" x14ac:dyDescent="0.25">
      <c r="A51" s="23">
        <f>IF(Contratos!A47="","",Contratos!A47)</f>
      </c>
      <c r="B51" s="23">
        <f>IF(Contratos!C47="","",IFERROR(INDEX(Clientes!$B:$B,MATCH(Contratos!C47,Clientes!$A:$A,0)),Contratos!C47))</f>
      </c>
      <c r="C51" s="24">
        <f>IF(Contratos!D47="","",Contratos!D47)</f>
      </c>
      <c r="D51" s="24">
        <f>IF(Contratos!F47="","",Contratos!F47)</f>
      </c>
      <c r="E51" s="25">
        <f>IF(Contratos!E47="","",Contratos!E47)</f>
      </c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6">
        <f>IF($A51="","",SUM(F51:Q51))</f>
      </c>
      <c r="S51" s="26">
        <f>IF($A51="","",IFERROR(MAX(0,SUMPRODUCT((F$2:Q$2&gt;=DATE(YEAR($C51),MONTH($C51),1))*((($D51="")+($D51&gt;=F$2:Q$2))&gt;0)*(F$2:Q$2+$S$1&lt;TODAY()))*$E51-SUMPRODUCT((F$2:Q$2+$S$1&lt;TODAY())*1,F51:Q51)),""))</f>
      </c>
    </row>
    <row r="52" spans="1:19" x14ac:dyDescent="0.25">
      <c r="A52" s="23">
        <f>IF(Contratos!A48="","",Contratos!A48)</f>
      </c>
      <c r="B52" s="23">
        <f>IF(Contratos!C48="","",IFERROR(INDEX(Clientes!$B:$B,MATCH(Contratos!C48,Clientes!$A:$A,0)),Contratos!C48))</f>
      </c>
      <c r="C52" s="24">
        <f>IF(Contratos!D48="","",Contratos!D48)</f>
      </c>
      <c r="D52" s="24">
        <f>IF(Contratos!F48="","",Contratos!F48)</f>
      </c>
      <c r="E52" s="25">
        <f>IF(Contratos!E48="","",Contratos!E48)</f>
      </c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6">
        <f>IF($A52="","",SUM(F52:Q52))</f>
      </c>
      <c r="S52" s="26">
        <f>IF($A52="","",IFERROR(MAX(0,SUMPRODUCT((F$2:Q$2&gt;=DATE(YEAR($C52),MONTH($C52),1))*((($D52="")+($D52&gt;=F$2:Q$2))&gt;0)*(F$2:Q$2+$S$1&lt;TODAY()))*$E52-SUMPRODUCT((F$2:Q$2+$S$1&lt;TODAY())*1,F52:Q52)),""))</f>
      </c>
    </row>
    <row r="53" spans="1:19" x14ac:dyDescent="0.25">
      <c r="A53" s="23">
        <f>IF(Contratos!A49="","",Contratos!A49)</f>
      </c>
      <c r="B53" s="23">
        <f>IF(Contratos!C49="","",IFERROR(INDEX(Clientes!$B:$B,MATCH(Contratos!C49,Clientes!$A:$A,0)),Contratos!C49))</f>
      </c>
      <c r="C53" s="24">
        <f>IF(Contratos!D49="","",Contratos!D49)</f>
      </c>
      <c r="D53" s="24">
        <f>IF(Contratos!F49="","",Contratos!F49)</f>
      </c>
      <c r="E53" s="25">
        <f>IF(Contratos!E49="","",Contratos!E49)</f>
      </c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6">
        <f>IF($A53="","",SUM(F53:Q53))</f>
      </c>
      <c r="S53" s="26">
        <f>IF($A53="","",IFERROR(MAX(0,SUMPRODUCT((F$2:Q$2&gt;=DATE(YEAR($C53),MONTH($C53),1))*((($D53="")+($D53&gt;=F$2:Q$2))&gt;0)*(F$2:Q$2+$S$1&lt;TODAY()))*$E53-SUMPRODUCT((F$2:Q$2+$S$1&lt;TODAY())*1,F53:Q53)),""))</f>
      </c>
    </row>
    <row r="54" spans="1:19" x14ac:dyDescent="0.25">
      <c r="A54" s="23">
        <f>IF(Contratos!A50="","",Contratos!A50)</f>
      </c>
      <c r="B54" s="23">
        <f>IF(Contratos!C50="","",IFERROR(INDEX(Clientes!$B:$B,MATCH(Contratos!C50,Clientes!$A:$A,0)),Contratos!C50))</f>
      </c>
      <c r="C54" s="24">
        <f>IF(Contratos!D50="","",Contratos!D50)</f>
      </c>
      <c r="D54" s="24">
        <f>IF(Contratos!F50="","",Contratos!F50)</f>
      </c>
      <c r="E54" s="25">
        <f>IF(Contratos!E50="","",Contratos!E50)</f>
      </c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6">
        <f>IF($A54="","",SUM(F54:Q54))</f>
      </c>
      <c r="S54" s="26">
        <f>IF($A54="","",IFERROR(MAX(0,SUMPRODUCT((F$2:Q$2&gt;=DATE(YEAR($C54),MONTH($C54),1))*((($D54="")+($D54&gt;=F$2:Q$2))&gt;0)*(F$2:Q$2+$S$1&lt;TODAY()))*$E54-SUMPRODUCT((F$2:Q$2+$S$1&lt;TODAY())*1,F54:Q54)),""))</f>
      </c>
    </row>
    <row r="55" spans="1:19" x14ac:dyDescent="0.25">
      <c r="A55" s="23">
        <f>IF(Contratos!A51="","",Contratos!A51)</f>
      </c>
      <c r="B55" s="23">
        <f>IF(Contratos!C51="","",IFERROR(INDEX(Clientes!$B:$B,MATCH(Contratos!C51,Clientes!$A:$A,0)),Contratos!C51))</f>
      </c>
      <c r="C55" s="24">
        <f>IF(Contratos!D51="","",Contratos!D51)</f>
      </c>
      <c r="D55" s="24">
        <f>IF(Contratos!F51="","",Contratos!F51)</f>
      </c>
      <c r="E55" s="25">
        <f>IF(Contratos!E51="","",Contratos!E51)</f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6">
        <f>IF($A55="","",SUM(F55:Q55))</f>
      </c>
      <c r="S55" s="26">
        <f>IF($A55="","",IFERROR(MAX(0,SUMPRODUCT((F$2:Q$2&gt;=DATE(YEAR($C55),MONTH($C55),1))*((($D55="")+($D55&gt;=F$2:Q$2))&gt;0)*(F$2:Q$2+$S$1&lt;TODAY()))*$E55-SUMPRODUCT((F$2:Q$2+$S$1&lt;TODAY())*1,F55:Q55)),""))</f>
      </c>
    </row>
    <row r="56" spans="1:19" x14ac:dyDescent="0.25">
      <c r="A56" s="23">
        <f>IF(Contratos!A52="","",Contratos!A52)</f>
      </c>
      <c r="B56" s="23">
        <f>IF(Contratos!C52="","",IFERROR(INDEX(Clientes!$B:$B,MATCH(Contratos!C52,Clientes!$A:$A,0)),Contratos!C52))</f>
      </c>
      <c r="C56" s="24">
        <f>IF(Contratos!D52="","",Contratos!D52)</f>
      </c>
      <c r="D56" s="24">
        <f>IF(Contratos!F52="","",Contratos!F52)</f>
      </c>
      <c r="E56" s="25">
        <f>IF(Contratos!E52="","",Contratos!E52)</f>
      </c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6">
        <f>IF($A56="","",SUM(F56:Q56))</f>
      </c>
      <c r="S56" s="26">
        <f>IF($A56="","",IFERROR(MAX(0,SUMPRODUCT((F$2:Q$2&gt;=DATE(YEAR($C56),MONTH($C56),1))*((($D56="")+($D56&gt;=F$2:Q$2))&gt;0)*(F$2:Q$2+$S$1&lt;TODAY()))*$E56-SUMPRODUCT((F$2:Q$2+$S$1&lt;TODAY())*1,F56:Q56)),""))</f>
      </c>
    </row>
    <row r="57" spans="1:19" x14ac:dyDescent="0.25">
      <c r="A57" s="23">
        <f>IF(Contratos!A53="","",Contratos!A53)</f>
      </c>
      <c r="B57" s="23">
        <f>IF(Contratos!C53="","",IFERROR(INDEX(Clientes!$B:$B,MATCH(Contratos!C53,Clientes!$A:$A,0)),Contratos!C53))</f>
      </c>
      <c r="C57" s="24">
        <f>IF(Contratos!D53="","",Contratos!D53)</f>
      </c>
      <c r="D57" s="24">
        <f>IF(Contratos!F53="","",Contratos!F53)</f>
      </c>
      <c r="E57" s="25">
        <f>IF(Contratos!E53="","",Contratos!E53)</f>
      </c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6">
        <f>IF($A57="","",SUM(F57:Q57))</f>
      </c>
      <c r="S57" s="26">
        <f>IF($A57="","",IFERROR(MAX(0,SUMPRODUCT((F$2:Q$2&gt;=DATE(YEAR($C57),MONTH($C57),1))*((($D57="")+($D57&gt;=F$2:Q$2))&gt;0)*(F$2:Q$2+$S$1&lt;TODAY()))*$E57-SUMPRODUCT((F$2:Q$2+$S$1&lt;TODAY())*1,F57:Q57)),""))</f>
      </c>
    </row>
    <row r="58" spans="1:19" x14ac:dyDescent="0.25">
      <c r="A58" s="23">
        <f>IF(Contratos!A54="","",Contratos!A54)</f>
      </c>
      <c r="B58" s="23">
        <f>IF(Contratos!C54="","",IFERROR(INDEX(Clientes!$B:$B,MATCH(Contratos!C54,Clientes!$A:$A,0)),Contratos!C54))</f>
      </c>
      <c r="C58" s="24">
        <f>IF(Contratos!D54="","",Contratos!D54)</f>
      </c>
      <c r="D58" s="24">
        <f>IF(Contratos!F54="","",Contratos!F54)</f>
      </c>
      <c r="E58" s="25">
        <f>IF(Contratos!E54="","",Contratos!E54)</f>
      </c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6">
        <f>IF($A58="","",SUM(F58:Q58))</f>
      </c>
      <c r="S58" s="26">
        <f>IF($A58="","",IFERROR(MAX(0,SUMPRODUCT((F$2:Q$2&gt;=DATE(YEAR($C58),MONTH($C58),1))*((($D58="")+($D58&gt;=F$2:Q$2))&gt;0)*(F$2:Q$2+$S$1&lt;TODAY()))*$E58-SUMPRODUCT((F$2:Q$2+$S$1&lt;TODAY())*1,F58:Q58)),""))</f>
      </c>
    </row>
    <row r="59" spans="1:19" x14ac:dyDescent="0.25">
      <c r="A59" s="23">
        <f>IF(Contratos!A55="","",Contratos!A55)</f>
      </c>
      <c r="B59" s="23">
        <f>IF(Contratos!C55="","",IFERROR(INDEX(Clientes!$B:$B,MATCH(Contratos!C55,Clientes!$A:$A,0)),Contratos!C55))</f>
      </c>
      <c r="C59" s="24">
        <f>IF(Contratos!D55="","",Contratos!D55)</f>
      </c>
      <c r="D59" s="24">
        <f>IF(Contratos!F55="","",Contratos!F55)</f>
      </c>
      <c r="E59" s="25">
        <f>IF(Contratos!E55="","",Contratos!E55)</f>
      </c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6">
        <f>IF($A59="","",SUM(F59:Q59))</f>
      </c>
      <c r="S59" s="26">
        <f>IF($A59="","",IFERROR(MAX(0,SUMPRODUCT((F$2:Q$2&gt;=DATE(YEAR($C59),MONTH($C59),1))*((($D59="")+($D59&gt;=F$2:Q$2))&gt;0)*(F$2:Q$2+$S$1&lt;TODAY()))*$E59-SUMPRODUCT((F$2:Q$2+$S$1&lt;TODAY())*1,F59:Q59)),""))</f>
      </c>
    </row>
    <row r="60" spans="1:19" x14ac:dyDescent="0.25">
      <c r="A60" s="23">
        <f>IF(Contratos!A56="","",Contratos!A56)</f>
      </c>
      <c r="B60" s="23">
        <f>IF(Contratos!C56="","",IFERROR(INDEX(Clientes!$B:$B,MATCH(Contratos!C56,Clientes!$A:$A,0)),Contratos!C56))</f>
      </c>
      <c r="C60" s="24">
        <f>IF(Contratos!D56="","",Contratos!D56)</f>
      </c>
      <c r="D60" s="24">
        <f>IF(Contratos!F56="","",Contratos!F56)</f>
      </c>
      <c r="E60" s="25">
        <f>IF(Contratos!E56="","",Contratos!E56)</f>
      </c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6">
        <f>IF($A60="","",SUM(F60:Q60))</f>
      </c>
      <c r="S60" s="26">
        <f>IF($A60="","",IFERROR(MAX(0,SUMPRODUCT((F$2:Q$2&gt;=DATE(YEAR($C60),MONTH($C60),1))*((($D60="")+($D60&gt;=F$2:Q$2))&gt;0)*(F$2:Q$2+$S$1&lt;TODAY()))*$E60-SUMPRODUCT((F$2:Q$2+$S$1&lt;TODAY())*1,F60:Q60)),""))</f>
      </c>
    </row>
    <row r="61" spans="1:19" x14ac:dyDescent="0.25">
      <c r="A61" s="23">
        <f>IF(Contratos!A57="","",Contratos!A57)</f>
      </c>
      <c r="B61" s="23">
        <f>IF(Contratos!C57="","",IFERROR(INDEX(Clientes!$B:$B,MATCH(Contratos!C57,Clientes!$A:$A,0)),Contratos!C57))</f>
      </c>
      <c r="C61" s="24">
        <f>IF(Contratos!D57="","",Contratos!D57)</f>
      </c>
      <c r="D61" s="24">
        <f>IF(Contratos!F57="","",Contratos!F57)</f>
      </c>
      <c r="E61" s="25">
        <f>IF(Contratos!E57="","",Contratos!E57)</f>
      </c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6">
        <f>IF($A61="","",SUM(F61:Q61))</f>
      </c>
      <c r="S61" s="26">
        <f>IF($A61="","",IFERROR(MAX(0,SUMPRODUCT((F$2:Q$2&gt;=DATE(YEAR($C61),MONTH($C61),1))*((($D61="")+($D61&gt;=F$2:Q$2))&gt;0)*(F$2:Q$2+$S$1&lt;TODAY()))*$E61-SUMPRODUCT((F$2:Q$2+$S$1&lt;TODAY())*1,F61:Q61)),""))</f>
      </c>
    </row>
    <row r="62" spans="1:19" x14ac:dyDescent="0.25">
      <c r="A62" s="23">
        <f>IF(Contratos!A58="","",Contratos!A58)</f>
      </c>
      <c r="B62" s="23">
        <f>IF(Contratos!C58="","",IFERROR(INDEX(Clientes!$B:$B,MATCH(Contratos!C58,Clientes!$A:$A,0)),Contratos!C58))</f>
      </c>
      <c r="C62" s="24">
        <f>IF(Contratos!D58="","",Contratos!D58)</f>
      </c>
      <c r="D62" s="24">
        <f>IF(Contratos!F58="","",Contratos!F58)</f>
      </c>
      <c r="E62" s="25">
        <f>IF(Contratos!E58="","",Contratos!E58)</f>
      </c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6">
        <f>IF($A62="","",SUM(F62:Q62))</f>
      </c>
      <c r="S62" s="26">
        <f>IF($A62="","",IFERROR(MAX(0,SUMPRODUCT((F$2:Q$2&gt;=DATE(YEAR($C62),MONTH($C62),1))*((($D62="")+($D62&gt;=F$2:Q$2))&gt;0)*(F$2:Q$2+$S$1&lt;TODAY()))*$E62-SUMPRODUCT((F$2:Q$2+$S$1&lt;TODAY())*1,F62:Q62)),""))</f>
      </c>
    </row>
    <row r="63" spans="1:19" x14ac:dyDescent="0.25">
      <c r="A63" s="23">
        <f>IF(Contratos!A59="","",Contratos!A59)</f>
      </c>
      <c r="B63" s="23">
        <f>IF(Contratos!C59="","",IFERROR(INDEX(Clientes!$B:$B,MATCH(Contratos!C59,Clientes!$A:$A,0)),Contratos!C59))</f>
      </c>
      <c r="C63" s="24">
        <f>IF(Contratos!D59="","",Contratos!D59)</f>
      </c>
      <c r="D63" s="24">
        <f>IF(Contratos!F59="","",Contratos!F59)</f>
      </c>
      <c r="E63" s="25">
        <f>IF(Contratos!E59="","",Contratos!E59)</f>
      </c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6">
        <f>IF($A63="","",SUM(F63:Q63))</f>
      </c>
      <c r="S63" s="26">
        <f>IF($A63="","",IFERROR(MAX(0,SUMPRODUCT((F$2:Q$2&gt;=DATE(YEAR($C63),MONTH($C63),1))*((($D63="")+($D63&gt;=F$2:Q$2))&gt;0)*(F$2:Q$2+$S$1&lt;TODAY()))*$E63-SUMPRODUCT((F$2:Q$2+$S$1&lt;TODAY())*1,F63:Q63)),""))</f>
      </c>
    </row>
    <row r="64" spans="1:19" x14ac:dyDescent="0.25">
      <c r="A64" s="23">
        <f>IF(Contratos!A60="","",Contratos!A60)</f>
      </c>
      <c r="B64" s="23">
        <f>IF(Contratos!C60="","",IFERROR(INDEX(Clientes!$B:$B,MATCH(Contratos!C60,Clientes!$A:$A,0)),Contratos!C60))</f>
      </c>
      <c r="C64" s="24">
        <f>IF(Contratos!D60="","",Contratos!D60)</f>
      </c>
      <c r="D64" s="24">
        <f>IF(Contratos!F60="","",Contratos!F60)</f>
      </c>
      <c r="E64" s="25">
        <f>IF(Contratos!E60="","",Contratos!E60)</f>
      </c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6">
        <f>IF($A64="","",SUM(F64:Q64))</f>
      </c>
      <c r="S64" s="26">
        <f>IF($A64="","",IFERROR(MAX(0,SUMPRODUCT((F$2:Q$2&gt;=DATE(YEAR($C64),MONTH($C64),1))*((($D64="")+($D64&gt;=F$2:Q$2))&gt;0)*(F$2:Q$2+$S$1&lt;TODAY()))*$E64-SUMPRODUCT((F$2:Q$2+$S$1&lt;TODAY())*1,F64:Q64)),""))</f>
      </c>
    </row>
    <row r="65" spans="1:19" x14ac:dyDescent="0.25">
      <c r="A65" s="23">
        <f>IF(Contratos!A61="","",Contratos!A61)</f>
      </c>
      <c r="B65" s="23">
        <f>IF(Contratos!C61="","",IFERROR(INDEX(Clientes!$B:$B,MATCH(Contratos!C61,Clientes!$A:$A,0)),Contratos!C61))</f>
      </c>
      <c r="C65" s="24">
        <f>IF(Contratos!D61="","",Contratos!D61)</f>
      </c>
      <c r="D65" s="24">
        <f>IF(Contratos!F61="","",Contratos!F61)</f>
      </c>
      <c r="E65" s="25">
        <f>IF(Contratos!E61="","",Contratos!E61)</f>
      </c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6">
        <f>IF($A65="","",SUM(F65:Q65))</f>
      </c>
      <c r="S65" s="26">
        <f>IF($A65="","",IFERROR(MAX(0,SUMPRODUCT((F$2:Q$2&gt;=DATE(YEAR($C65),MONTH($C65),1))*((($D65="")+($D65&gt;=F$2:Q$2))&gt;0)*(F$2:Q$2+$S$1&lt;TODAY()))*$E65-SUMPRODUCT((F$2:Q$2+$S$1&lt;TODAY())*1,F65:Q65)),""))</f>
      </c>
    </row>
    <row r="66" spans="1:19" x14ac:dyDescent="0.25">
      <c r="A66" s="23">
        <f>IF(Contratos!A62="","",Contratos!A62)</f>
      </c>
      <c r="B66" s="23">
        <f>IF(Contratos!C62="","",IFERROR(INDEX(Clientes!$B:$B,MATCH(Contratos!C62,Clientes!$A:$A,0)),Contratos!C62))</f>
      </c>
      <c r="C66" s="24">
        <f>IF(Contratos!D62="","",Contratos!D62)</f>
      </c>
      <c r="D66" s="24">
        <f>IF(Contratos!F62="","",Contratos!F62)</f>
      </c>
      <c r="E66" s="25">
        <f>IF(Contratos!E62="","",Contratos!E62)</f>
      </c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6">
        <f>IF($A66="","",SUM(F66:Q66))</f>
      </c>
      <c r="S66" s="26">
        <f>IF($A66="","",IFERROR(MAX(0,SUMPRODUCT((F$2:Q$2&gt;=DATE(YEAR($C66),MONTH($C66),1))*((($D66="")+($D66&gt;=F$2:Q$2))&gt;0)*(F$2:Q$2+$S$1&lt;TODAY()))*$E66-SUMPRODUCT((F$2:Q$2+$S$1&lt;TODAY())*1,F66:Q66)),""))</f>
      </c>
    </row>
    <row r="67" spans="1:19" x14ac:dyDescent="0.25">
      <c r="A67" s="23">
        <f>IF(Contratos!A63="","",Contratos!A63)</f>
      </c>
      <c r="B67" s="23">
        <f>IF(Contratos!C63="","",IFERROR(INDEX(Clientes!$B:$B,MATCH(Contratos!C63,Clientes!$A:$A,0)),Contratos!C63))</f>
      </c>
      <c r="C67" s="24">
        <f>IF(Contratos!D63="","",Contratos!D63)</f>
      </c>
      <c r="D67" s="24">
        <f>IF(Contratos!F63="","",Contratos!F63)</f>
      </c>
      <c r="E67" s="25">
        <f>IF(Contratos!E63="","",Contratos!E63)</f>
      </c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6">
        <f>IF($A67="","",SUM(F67:Q67))</f>
      </c>
      <c r="S67" s="26">
        <f>IF($A67="","",IFERROR(MAX(0,SUMPRODUCT((F$2:Q$2&gt;=DATE(YEAR($C67),MONTH($C67),1))*((($D67="")+($D67&gt;=F$2:Q$2))&gt;0)*(F$2:Q$2+$S$1&lt;TODAY()))*$E67-SUMPRODUCT((F$2:Q$2+$S$1&lt;TODAY())*1,F67:Q67)),""))</f>
      </c>
    </row>
    <row r="68" spans="1:19" x14ac:dyDescent="0.25">
      <c r="A68" s="23">
        <f>IF(Contratos!A64="","",Contratos!A64)</f>
      </c>
      <c r="B68" s="23">
        <f>IF(Contratos!C64="","",IFERROR(INDEX(Clientes!$B:$B,MATCH(Contratos!C64,Clientes!$A:$A,0)),Contratos!C64))</f>
      </c>
      <c r="C68" s="24">
        <f>IF(Contratos!D64="","",Contratos!D64)</f>
      </c>
      <c r="D68" s="24">
        <f>IF(Contratos!F64="","",Contratos!F64)</f>
      </c>
      <c r="E68" s="25">
        <f>IF(Contratos!E64="","",Contratos!E64)</f>
      </c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6">
        <f>IF($A68="","",SUM(F68:Q68))</f>
      </c>
      <c r="S68" s="26">
        <f>IF($A68="","",IFERROR(MAX(0,SUMPRODUCT((F$2:Q$2&gt;=DATE(YEAR($C68),MONTH($C68),1))*((($D68="")+($D68&gt;=F$2:Q$2))&gt;0)*(F$2:Q$2+$S$1&lt;TODAY()))*$E68-SUMPRODUCT((F$2:Q$2+$S$1&lt;TODAY())*1,F68:Q68)),""))</f>
      </c>
    </row>
    <row r="69" spans="1:19" x14ac:dyDescent="0.25">
      <c r="A69" s="23">
        <f>IF(Contratos!A65="","",Contratos!A65)</f>
      </c>
      <c r="B69" s="23">
        <f>IF(Contratos!C65="","",IFERROR(INDEX(Clientes!$B:$B,MATCH(Contratos!C65,Clientes!$A:$A,0)),Contratos!C65))</f>
      </c>
      <c r="C69" s="24">
        <f>IF(Contratos!D65="","",Contratos!D65)</f>
      </c>
      <c r="D69" s="24">
        <f>IF(Contratos!F65="","",Contratos!F65)</f>
      </c>
      <c r="E69" s="25">
        <f>IF(Contratos!E65="","",Contratos!E65)</f>
      </c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6">
        <f>IF($A69="","",SUM(F69:Q69))</f>
      </c>
      <c r="S69" s="26">
        <f>IF($A69="","",IFERROR(MAX(0,SUMPRODUCT((F$2:Q$2&gt;=DATE(YEAR($C69),MONTH($C69),1))*((($D69="")+($D69&gt;=F$2:Q$2))&gt;0)*(F$2:Q$2+$S$1&lt;TODAY()))*$E69-SUMPRODUCT((F$2:Q$2+$S$1&lt;TODAY())*1,F69:Q69)),""))</f>
      </c>
    </row>
    <row r="70" spans="1:19" x14ac:dyDescent="0.25">
      <c r="A70" s="23">
        <f>IF(Contratos!A66="","",Contratos!A66)</f>
      </c>
      <c r="B70" s="23">
        <f>IF(Contratos!C66="","",IFERROR(INDEX(Clientes!$B:$B,MATCH(Contratos!C66,Clientes!$A:$A,0)),Contratos!C66))</f>
      </c>
      <c r="C70" s="24">
        <f>IF(Contratos!D66="","",Contratos!D66)</f>
      </c>
      <c r="D70" s="24">
        <f>IF(Contratos!F66="","",Contratos!F66)</f>
      </c>
      <c r="E70" s="25">
        <f>IF(Contratos!E66="","",Contratos!E66)</f>
      </c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6">
        <f>IF($A70="","",SUM(F70:Q70))</f>
      </c>
      <c r="S70" s="26">
        <f>IF($A70="","",IFERROR(MAX(0,SUMPRODUCT((F$2:Q$2&gt;=DATE(YEAR($C70),MONTH($C70),1))*((($D70="")+($D70&gt;=F$2:Q$2))&gt;0)*(F$2:Q$2+$S$1&lt;TODAY()))*$E70-SUMPRODUCT((F$2:Q$2+$S$1&lt;TODAY())*1,F70:Q70)),""))</f>
      </c>
    </row>
    <row r="71" spans="1:19" x14ac:dyDescent="0.25">
      <c r="A71" s="23">
        <f>IF(Contratos!A67="","",Contratos!A67)</f>
      </c>
      <c r="B71" s="23">
        <f>IF(Contratos!C67="","",IFERROR(INDEX(Clientes!$B:$B,MATCH(Contratos!C67,Clientes!$A:$A,0)),Contratos!C67))</f>
      </c>
      <c r="C71" s="24">
        <f>IF(Contratos!D67="","",Contratos!D67)</f>
      </c>
      <c r="D71" s="24">
        <f>IF(Contratos!F67="","",Contratos!F67)</f>
      </c>
      <c r="E71" s="25">
        <f>IF(Contratos!E67="","",Contratos!E67)</f>
      </c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6">
        <f>IF($A71="","",SUM(F71:Q71))</f>
      </c>
      <c r="S71" s="26">
        <f>IF($A71="","",IFERROR(MAX(0,SUMPRODUCT((F$2:Q$2&gt;=DATE(YEAR($C71),MONTH($C71),1))*((($D71="")+($D71&gt;=F$2:Q$2))&gt;0)*(F$2:Q$2+$S$1&lt;TODAY()))*$E71-SUMPRODUCT((F$2:Q$2+$S$1&lt;TODAY())*1,F71:Q71)),""))</f>
      </c>
    </row>
    <row r="72" spans="1:19" x14ac:dyDescent="0.25">
      <c r="A72" s="23">
        <f>IF(Contratos!A68="","",Contratos!A68)</f>
      </c>
      <c r="B72" s="23">
        <f>IF(Contratos!C68="","",IFERROR(INDEX(Clientes!$B:$B,MATCH(Contratos!C68,Clientes!$A:$A,0)),Contratos!C68))</f>
      </c>
      <c r="C72" s="24">
        <f>IF(Contratos!D68="","",Contratos!D68)</f>
      </c>
      <c r="D72" s="24">
        <f>IF(Contratos!F68="","",Contratos!F68)</f>
      </c>
      <c r="E72" s="25">
        <f>IF(Contratos!E68="","",Contratos!E68)</f>
      </c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6">
        <f>IF($A72="","",SUM(F72:Q72))</f>
      </c>
      <c r="S72" s="26">
        <f>IF($A72="","",IFERROR(MAX(0,SUMPRODUCT((F$2:Q$2&gt;=DATE(YEAR($C72),MONTH($C72),1))*((($D72="")+($D72&gt;=F$2:Q$2))&gt;0)*(F$2:Q$2+$S$1&lt;TODAY()))*$E72-SUMPRODUCT((F$2:Q$2+$S$1&lt;TODAY())*1,F72:Q72)),""))</f>
      </c>
    </row>
    <row r="73" spans="1:19" x14ac:dyDescent="0.25">
      <c r="A73" s="23">
        <f>IF(Contratos!A69="","",Contratos!A69)</f>
      </c>
      <c r="B73" s="23">
        <f>IF(Contratos!C69="","",IFERROR(INDEX(Clientes!$B:$B,MATCH(Contratos!C69,Clientes!$A:$A,0)),Contratos!C69))</f>
      </c>
      <c r="C73" s="24">
        <f>IF(Contratos!D69="","",Contratos!D69)</f>
      </c>
      <c r="D73" s="24">
        <f>IF(Contratos!F69="","",Contratos!F69)</f>
      </c>
      <c r="E73" s="25">
        <f>IF(Contratos!E69="","",Contratos!E69)</f>
      </c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6">
        <f>IF($A73="","",SUM(F73:Q73))</f>
      </c>
      <c r="S73" s="26">
        <f>IF($A73="","",IFERROR(MAX(0,SUMPRODUCT((F$2:Q$2&gt;=DATE(YEAR($C73),MONTH($C73),1))*((($D73="")+($D73&gt;=F$2:Q$2))&gt;0)*(F$2:Q$2+$S$1&lt;TODAY()))*$E73-SUMPRODUCT((F$2:Q$2+$S$1&lt;TODAY())*1,F73:Q73)),""))</f>
      </c>
    </row>
    <row r="74" spans="1:19" x14ac:dyDescent="0.25">
      <c r="A74" s="23">
        <f>IF(Contratos!A70="","",Contratos!A70)</f>
      </c>
      <c r="B74" s="23">
        <f>IF(Contratos!C70="","",IFERROR(INDEX(Clientes!$B:$B,MATCH(Contratos!C70,Clientes!$A:$A,0)),Contratos!C70))</f>
      </c>
      <c r="C74" s="24">
        <f>IF(Contratos!D70="","",Contratos!D70)</f>
      </c>
      <c r="D74" s="24">
        <f>IF(Contratos!F70="","",Contratos!F70)</f>
      </c>
      <c r="E74" s="25">
        <f>IF(Contratos!E70="","",Contratos!E70)</f>
      </c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6">
        <f>IF($A74="","",SUM(F74:Q74))</f>
      </c>
      <c r="S74" s="26">
        <f>IF($A74="","",IFERROR(MAX(0,SUMPRODUCT((F$2:Q$2&gt;=DATE(YEAR($C74),MONTH($C74),1))*((($D74="")+($D74&gt;=F$2:Q$2))&gt;0)*(F$2:Q$2+$S$1&lt;TODAY()))*$E74-SUMPRODUCT((F$2:Q$2+$S$1&lt;TODAY())*1,F74:Q74)),""))</f>
      </c>
    </row>
    <row r="75" spans="1:19" x14ac:dyDescent="0.25">
      <c r="A75" s="23">
        <f>IF(Contratos!A71="","",Contratos!A71)</f>
      </c>
      <c r="B75" s="23">
        <f>IF(Contratos!C71="","",IFERROR(INDEX(Clientes!$B:$B,MATCH(Contratos!C71,Clientes!$A:$A,0)),Contratos!C71))</f>
      </c>
      <c r="C75" s="24">
        <f>IF(Contratos!D71="","",Contratos!D71)</f>
      </c>
      <c r="D75" s="24">
        <f>IF(Contratos!F71="","",Contratos!F71)</f>
      </c>
      <c r="E75" s="25">
        <f>IF(Contratos!E71="","",Contratos!E71)</f>
      </c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6">
        <f>IF($A75="","",SUM(F75:Q75))</f>
      </c>
      <c r="S75" s="26">
        <f>IF($A75="","",IFERROR(MAX(0,SUMPRODUCT((F$2:Q$2&gt;=DATE(YEAR($C75),MONTH($C75),1))*((($D75="")+($D75&gt;=F$2:Q$2))&gt;0)*(F$2:Q$2+$S$1&lt;TODAY()))*$E75-SUMPRODUCT((F$2:Q$2+$S$1&lt;TODAY())*1,F75:Q75)),""))</f>
      </c>
    </row>
    <row r="76" spans="1:19" x14ac:dyDescent="0.25">
      <c r="A76" s="23">
        <f>IF(Contratos!A72="","",Contratos!A72)</f>
      </c>
      <c r="B76" s="23">
        <f>IF(Contratos!C72="","",IFERROR(INDEX(Clientes!$B:$B,MATCH(Contratos!C72,Clientes!$A:$A,0)),Contratos!C72))</f>
      </c>
      <c r="C76" s="24">
        <f>IF(Contratos!D72="","",Contratos!D72)</f>
      </c>
      <c r="D76" s="24">
        <f>IF(Contratos!F72="","",Contratos!F72)</f>
      </c>
      <c r="E76" s="25">
        <f>IF(Contratos!E72="","",Contratos!E72)</f>
      </c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6">
        <f>IF($A76="","",SUM(F76:Q76))</f>
      </c>
      <c r="S76" s="26">
        <f>IF($A76="","",IFERROR(MAX(0,SUMPRODUCT((F$2:Q$2&gt;=DATE(YEAR($C76),MONTH($C76),1))*((($D76="")+($D76&gt;=F$2:Q$2))&gt;0)*(F$2:Q$2+$S$1&lt;TODAY()))*$E76-SUMPRODUCT((F$2:Q$2+$S$1&lt;TODAY())*1,F76:Q76)),""))</f>
      </c>
    </row>
    <row r="77" spans="1:19" x14ac:dyDescent="0.25">
      <c r="A77" s="23">
        <f>IF(Contratos!A73="","",Contratos!A73)</f>
      </c>
      <c r="B77" s="23">
        <f>IF(Contratos!C73="","",IFERROR(INDEX(Clientes!$B:$B,MATCH(Contratos!C73,Clientes!$A:$A,0)),Contratos!C73))</f>
      </c>
      <c r="C77" s="24">
        <f>IF(Contratos!D73="","",Contratos!D73)</f>
      </c>
      <c r="D77" s="24">
        <f>IF(Contratos!F73="","",Contratos!F73)</f>
      </c>
      <c r="E77" s="25">
        <f>IF(Contratos!E73="","",Contratos!E73)</f>
      </c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6">
        <f>IF($A77="","",SUM(F77:Q77))</f>
      </c>
      <c r="S77" s="26">
        <f>IF($A77="","",IFERROR(MAX(0,SUMPRODUCT((F$2:Q$2&gt;=DATE(YEAR($C77),MONTH($C77),1))*((($D77="")+($D77&gt;=F$2:Q$2))&gt;0)*(F$2:Q$2+$S$1&lt;TODAY()))*$E77-SUMPRODUCT((F$2:Q$2+$S$1&lt;TODAY())*1,F77:Q77)),""))</f>
      </c>
    </row>
    <row r="78" spans="1:19" x14ac:dyDescent="0.25">
      <c r="A78" s="23">
        <f>IF(Contratos!A74="","",Contratos!A74)</f>
      </c>
      <c r="B78" s="23">
        <f>IF(Contratos!C74="","",IFERROR(INDEX(Clientes!$B:$B,MATCH(Contratos!C74,Clientes!$A:$A,0)),Contratos!C74))</f>
      </c>
      <c r="C78" s="24">
        <f>IF(Contratos!D74="","",Contratos!D74)</f>
      </c>
      <c r="D78" s="24">
        <f>IF(Contratos!F74="","",Contratos!F74)</f>
      </c>
      <c r="E78" s="25">
        <f>IF(Contratos!E74="","",Contratos!E74)</f>
      </c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6">
        <f>IF($A78="","",SUM(F78:Q78))</f>
      </c>
      <c r="S78" s="26">
        <f>IF($A78="","",IFERROR(MAX(0,SUMPRODUCT((F$2:Q$2&gt;=DATE(YEAR($C78),MONTH($C78),1))*((($D78="")+($D78&gt;=F$2:Q$2))&gt;0)*(F$2:Q$2+$S$1&lt;TODAY()))*$E78-SUMPRODUCT((F$2:Q$2+$S$1&lt;TODAY())*1,F78:Q78)),""))</f>
      </c>
    </row>
    <row r="79" spans="1:19" x14ac:dyDescent="0.25">
      <c r="A79" s="23">
        <f>IF(Contratos!A75="","",Contratos!A75)</f>
      </c>
      <c r="B79" s="23">
        <f>IF(Contratos!C75="","",IFERROR(INDEX(Clientes!$B:$B,MATCH(Contratos!C75,Clientes!$A:$A,0)),Contratos!C75))</f>
      </c>
      <c r="C79" s="24">
        <f>IF(Contratos!D75="","",Contratos!D75)</f>
      </c>
      <c r="D79" s="24">
        <f>IF(Contratos!F75="","",Contratos!F75)</f>
      </c>
      <c r="E79" s="25">
        <f>IF(Contratos!E75="","",Contratos!E75)</f>
      </c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6">
        <f>IF($A79="","",SUM(F79:Q79))</f>
      </c>
      <c r="S79" s="26">
        <f>IF($A79="","",IFERROR(MAX(0,SUMPRODUCT((F$2:Q$2&gt;=DATE(YEAR($C79),MONTH($C79),1))*((($D79="")+($D79&gt;=F$2:Q$2))&gt;0)*(F$2:Q$2+$S$1&lt;TODAY()))*$E79-SUMPRODUCT((F$2:Q$2+$S$1&lt;TODAY())*1,F79:Q79)),""))</f>
      </c>
    </row>
    <row r="80" spans="1:19" x14ac:dyDescent="0.25">
      <c r="A80" s="23">
        <f>IF(Contratos!A76="","",Contratos!A76)</f>
      </c>
      <c r="B80" s="23">
        <f>IF(Contratos!C76="","",IFERROR(INDEX(Clientes!$B:$B,MATCH(Contratos!C76,Clientes!$A:$A,0)),Contratos!C76))</f>
      </c>
      <c r="C80" s="24">
        <f>IF(Contratos!D76="","",Contratos!D76)</f>
      </c>
      <c r="D80" s="24">
        <f>IF(Contratos!F76="","",Contratos!F76)</f>
      </c>
      <c r="E80" s="25">
        <f>IF(Contratos!E76="","",Contratos!E76)</f>
      </c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6">
        <f>IF($A80="","",SUM(F80:Q80))</f>
      </c>
      <c r="S80" s="26">
        <f>IF($A80="","",IFERROR(MAX(0,SUMPRODUCT((F$2:Q$2&gt;=DATE(YEAR($C80),MONTH($C80),1))*((($D80="")+($D80&gt;=F$2:Q$2))&gt;0)*(F$2:Q$2+$S$1&lt;TODAY()))*$E80-SUMPRODUCT((F$2:Q$2+$S$1&lt;TODAY())*1,F80:Q80)),""))</f>
      </c>
    </row>
    <row r="81" spans="1:19" x14ac:dyDescent="0.25">
      <c r="A81" s="23">
        <f>IF(Contratos!A77="","",Contratos!A77)</f>
      </c>
      <c r="B81" s="23">
        <f>IF(Contratos!C77="","",IFERROR(INDEX(Clientes!$B:$B,MATCH(Contratos!C77,Clientes!$A:$A,0)),Contratos!C77))</f>
      </c>
      <c r="C81" s="24">
        <f>IF(Contratos!D77="","",Contratos!D77)</f>
      </c>
      <c r="D81" s="24">
        <f>IF(Contratos!F77="","",Contratos!F77)</f>
      </c>
      <c r="E81" s="25">
        <f>IF(Contratos!E77="","",Contratos!E77)</f>
      </c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6">
        <f>IF($A81="","",SUM(F81:Q81))</f>
      </c>
      <c r="S81" s="26">
        <f>IF($A81="","",IFERROR(MAX(0,SUMPRODUCT((F$2:Q$2&gt;=DATE(YEAR($C81),MONTH($C81),1))*((($D81="")+($D81&gt;=F$2:Q$2))&gt;0)*(F$2:Q$2+$S$1&lt;TODAY()))*$E81-SUMPRODUCT((F$2:Q$2+$S$1&lt;TODAY())*1,F81:Q81)),""))</f>
      </c>
    </row>
    <row r="82" spans="1:19" x14ac:dyDescent="0.25">
      <c r="A82" s="23">
        <f>IF(Contratos!A78="","",Contratos!A78)</f>
      </c>
      <c r="B82" s="23">
        <f>IF(Contratos!C78="","",IFERROR(INDEX(Clientes!$B:$B,MATCH(Contratos!C78,Clientes!$A:$A,0)),Contratos!C78))</f>
      </c>
      <c r="C82" s="24">
        <f>IF(Contratos!D78="","",Contratos!D78)</f>
      </c>
      <c r="D82" s="24">
        <f>IF(Contratos!F78="","",Contratos!F78)</f>
      </c>
      <c r="E82" s="25">
        <f>IF(Contratos!E78="","",Contratos!E78)</f>
      </c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6">
        <f>IF($A82="","",SUM(F82:Q82))</f>
      </c>
      <c r="S82" s="26">
        <f>IF($A82="","",IFERROR(MAX(0,SUMPRODUCT((F$2:Q$2&gt;=DATE(YEAR($C82),MONTH($C82),1))*((($D82="")+($D82&gt;=F$2:Q$2))&gt;0)*(F$2:Q$2+$S$1&lt;TODAY()))*$E82-SUMPRODUCT((F$2:Q$2+$S$1&lt;TODAY())*1,F82:Q82)),""))</f>
      </c>
    </row>
    <row r="83" spans="1:19" x14ac:dyDescent="0.25">
      <c r="A83" s="23">
        <f>IF(Contratos!A79="","",Contratos!A79)</f>
      </c>
      <c r="B83" s="23">
        <f>IF(Contratos!C79="","",IFERROR(INDEX(Clientes!$B:$B,MATCH(Contratos!C79,Clientes!$A:$A,0)),Contratos!C79))</f>
      </c>
      <c r="C83" s="24">
        <f>IF(Contratos!D79="","",Contratos!D79)</f>
      </c>
      <c r="D83" s="24">
        <f>IF(Contratos!F79="","",Contratos!F79)</f>
      </c>
      <c r="E83" s="25">
        <f>IF(Contratos!E79="","",Contratos!E79)</f>
      </c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6">
        <f>IF($A83="","",SUM(F83:Q83))</f>
      </c>
      <c r="S83" s="26">
        <f>IF($A83="","",IFERROR(MAX(0,SUMPRODUCT((F$2:Q$2&gt;=DATE(YEAR($C83),MONTH($C83),1))*((($D83="")+($D83&gt;=F$2:Q$2))&gt;0)*(F$2:Q$2+$S$1&lt;TODAY()))*$E83-SUMPRODUCT((F$2:Q$2+$S$1&lt;TODAY())*1,F83:Q83)),""))</f>
      </c>
    </row>
    <row r="84" spans="1:19" x14ac:dyDescent="0.25">
      <c r="A84" s="23">
        <f>IF(Contratos!A80="","",Contratos!A80)</f>
      </c>
      <c r="B84" s="23">
        <f>IF(Contratos!C80="","",IFERROR(INDEX(Clientes!$B:$B,MATCH(Contratos!C80,Clientes!$A:$A,0)),Contratos!C80))</f>
      </c>
      <c r="C84" s="24">
        <f>IF(Contratos!D80="","",Contratos!D80)</f>
      </c>
      <c r="D84" s="24">
        <f>IF(Contratos!F80="","",Contratos!F80)</f>
      </c>
      <c r="E84" s="25">
        <f>IF(Contratos!E80="","",Contratos!E80)</f>
      </c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6">
        <f>IF($A84="","",SUM(F84:Q84))</f>
      </c>
      <c r="S84" s="26">
        <f>IF($A84="","",IFERROR(MAX(0,SUMPRODUCT((F$2:Q$2&gt;=DATE(YEAR($C84),MONTH($C84),1))*((($D84="")+($D84&gt;=F$2:Q$2))&gt;0)*(F$2:Q$2+$S$1&lt;TODAY()))*$E84-SUMPRODUCT((F$2:Q$2+$S$1&lt;TODAY())*1,F84:Q84)),""))</f>
      </c>
    </row>
    <row r="85" spans="1:19" x14ac:dyDescent="0.25">
      <c r="A85" s="23">
        <f>IF(Contratos!A81="","",Contratos!A81)</f>
      </c>
      <c r="B85" s="23">
        <f>IF(Contratos!C81="","",IFERROR(INDEX(Clientes!$B:$B,MATCH(Contratos!C81,Clientes!$A:$A,0)),Contratos!C81))</f>
      </c>
      <c r="C85" s="24">
        <f>IF(Contratos!D81="","",Contratos!D81)</f>
      </c>
      <c r="D85" s="24">
        <f>IF(Contratos!F81="","",Contratos!F81)</f>
      </c>
      <c r="E85" s="25">
        <f>IF(Contratos!E81="","",Contratos!E81)</f>
      </c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6">
        <f>IF($A85="","",SUM(F85:Q85))</f>
      </c>
      <c r="S85" s="26">
        <f>IF($A85="","",IFERROR(MAX(0,SUMPRODUCT((F$2:Q$2&gt;=DATE(YEAR($C85),MONTH($C85),1))*((($D85="")+($D85&gt;=F$2:Q$2))&gt;0)*(F$2:Q$2+$S$1&lt;TODAY()))*$E85-SUMPRODUCT((F$2:Q$2+$S$1&lt;TODAY())*1,F85:Q85)),""))</f>
      </c>
    </row>
    <row r="86" spans="1:19" x14ac:dyDescent="0.25">
      <c r="A86" s="23">
        <f>IF(Contratos!A82="","",Contratos!A82)</f>
      </c>
      <c r="B86" s="23">
        <f>IF(Contratos!C82="","",IFERROR(INDEX(Clientes!$B:$B,MATCH(Contratos!C82,Clientes!$A:$A,0)),Contratos!C82))</f>
      </c>
      <c r="C86" s="24">
        <f>IF(Contratos!D82="","",Contratos!D82)</f>
      </c>
      <c r="D86" s="24">
        <f>IF(Contratos!F82="","",Contratos!F82)</f>
      </c>
      <c r="E86" s="25">
        <f>IF(Contratos!E82="","",Contratos!E82)</f>
      </c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6">
        <f>IF($A86="","",SUM(F86:Q86))</f>
      </c>
      <c r="S86" s="26">
        <f>IF($A86="","",IFERROR(MAX(0,SUMPRODUCT((F$2:Q$2&gt;=DATE(YEAR($C86),MONTH($C86),1))*((($D86="")+($D86&gt;=F$2:Q$2))&gt;0)*(F$2:Q$2+$S$1&lt;TODAY()))*$E86-SUMPRODUCT((F$2:Q$2+$S$1&lt;TODAY())*1,F86:Q86)),""))</f>
      </c>
    </row>
    <row r="87" spans="1:19" x14ac:dyDescent="0.25">
      <c r="A87" s="23">
        <f>IF(Contratos!A83="","",Contratos!A83)</f>
      </c>
      <c r="B87" s="23">
        <f>IF(Contratos!C83="","",IFERROR(INDEX(Clientes!$B:$B,MATCH(Contratos!C83,Clientes!$A:$A,0)),Contratos!C83))</f>
      </c>
      <c r="C87" s="24">
        <f>IF(Contratos!D83="","",Contratos!D83)</f>
      </c>
      <c r="D87" s="24">
        <f>IF(Contratos!F83="","",Contratos!F83)</f>
      </c>
      <c r="E87" s="25">
        <f>IF(Contratos!E83="","",Contratos!E83)</f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6">
        <f>IF($A87="","",SUM(F87:Q87))</f>
      </c>
      <c r="S87" s="26">
        <f>IF($A87="","",IFERROR(MAX(0,SUMPRODUCT((F$2:Q$2&gt;=DATE(YEAR($C87),MONTH($C87),1))*((($D87="")+($D87&gt;=F$2:Q$2))&gt;0)*(F$2:Q$2+$S$1&lt;TODAY()))*$E87-SUMPRODUCT((F$2:Q$2+$S$1&lt;TODAY())*1,F87:Q87)),""))</f>
      </c>
    </row>
    <row r="88" spans="1:19" x14ac:dyDescent="0.25">
      <c r="A88" s="23">
        <f>IF(Contratos!A84="","",Contratos!A84)</f>
      </c>
      <c r="B88" s="23">
        <f>IF(Contratos!C84="","",IFERROR(INDEX(Clientes!$B:$B,MATCH(Contratos!C84,Clientes!$A:$A,0)),Contratos!C84))</f>
      </c>
      <c r="C88" s="24">
        <f>IF(Contratos!D84="","",Contratos!D84)</f>
      </c>
      <c r="D88" s="24">
        <f>IF(Contratos!F84="","",Contratos!F84)</f>
      </c>
      <c r="E88" s="25">
        <f>IF(Contratos!E84="","",Contratos!E84)</f>
      </c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6">
        <f>IF($A88="","",SUM(F88:Q88))</f>
      </c>
      <c r="S88" s="26">
        <f>IF($A88="","",IFERROR(MAX(0,SUMPRODUCT((F$2:Q$2&gt;=DATE(YEAR($C88),MONTH($C88),1))*((($D88="")+($D88&gt;=F$2:Q$2))&gt;0)*(F$2:Q$2+$S$1&lt;TODAY()))*$E88-SUMPRODUCT((F$2:Q$2+$S$1&lt;TODAY())*1,F88:Q88)),""))</f>
      </c>
    </row>
    <row r="89" spans="1:19" x14ac:dyDescent="0.25">
      <c r="A89" s="23">
        <f>IF(Contratos!A85="","",Contratos!A85)</f>
      </c>
      <c r="B89" s="23">
        <f>IF(Contratos!C85="","",IFERROR(INDEX(Clientes!$B:$B,MATCH(Contratos!C85,Clientes!$A:$A,0)),Contratos!C85))</f>
      </c>
      <c r="C89" s="24">
        <f>IF(Contratos!D85="","",Contratos!D85)</f>
      </c>
      <c r="D89" s="24">
        <f>IF(Contratos!F85="","",Contratos!F85)</f>
      </c>
      <c r="E89" s="25">
        <f>IF(Contratos!E85="","",Contratos!E85)</f>
      </c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6">
        <f>IF($A89="","",SUM(F89:Q89))</f>
      </c>
      <c r="S89" s="26">
        <f>IF($A89="","",IFERROR(MAX(0,SUMPRODUCT((F$2:Q$2&gt;=DATE(YEAR($C89),MONTH($C89),1))*((($D89="")+($D89&gt;=F$2:Q$2))&gt;0)*(F$2:Q$2+$S$1&lt;TODAY()))*$E89-SUMPRODUCT((F$2:Q$2+$S$1&lt;TODAY())*1,F89:Q89)),""))</f>
      </c>
    </row>
    <row r="90" spans="1:19" x14ac:dyDescent="0.25">
      <c r="A90" s="23">
        <f>IF(Contratos!A86="","",Contratos!A86)</f>
      </c>
      <c r="B90" s="23">
        <f>IF(Contratos!C86="","",IFERROR(INDEX(Clientes!$B:$B,MATCH(Contratos!C86,Clientes!$A:$A,0)),Contratos!C86))</f>
      </c>
      <c r="C90" s="24">
        <f>IF(Contratos!D86="","",Contratos!D86)</f>
      </c>
      <c r="D90" s="24">
        <f>IF(Contratos!F86="","",Contratos!F86)</f>
      </c>
      <c r="E90" s="25">
        <f>IF(Contratos!E86="","",Contratos!E86)</f>
      </c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6">
        <f>IF($A90="","",SUM(F90:Q90))</f>
      </c>
      <c r="S90" s="26">
        <f>IF($A90="","",IFERROR(MAX(0,SUMPRODUCT((F$2:Q$2&gt;=DATE(YEAR($C90),MONTH($C90),1))*((($D90="")+($D90&gt;=F$2:Q$2))&gt;0)*(F$2:Q$2+$S$1&lt;TODAY()))*$E90-SUMPRODUCT((F$2:Q$2+$S$1&lt;TODAY())*1,F90:Q90)),""))</f>
      </c>
    </row>
    <row r="91" spans="1:19" x14ac:dyDescent="0.25">
      <c r="A91" s="23">
        <f>IF(Contratos!A87="","",Contratos!A87)</f>
      </c>
      <c r="B91" s="23">
        <f>IF(Contratos!C87="","",IFERROR(INDEX(Clientes!$B:$B,MATCH(Contratos!C87,Clientes!$A:$A,0)),Contratos!C87))</f>
      </c>
      <c r="C91" s="24">
        <f>IF(Contratos!D87="","",Contratos!D87)</f>
      </c>
      <c r="D91" s="24">
        <f>IF(Contratos!F87="","",Contratos!F87)</f>
      </c>
      <c r="E91" s="25">
        <f>IF(Contratos!E87="","",Contratos!E87)</f>
      </c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6">
        <f>IF($A91="","",SUM(F91:Q91))</f>
      </c>
      <c r="S91" s="26">
        <f>IF($A91="","",IFERROR(MAX(0,SUMPRODUCT((F$2:Q$2&gt;=DATE(YEAR($C91),MONTH($C91),1))*((($D91="")+($D91&gt;=F$2:Q$2))&gt;0)*(F$2:Q$2+$S$1&lt;TODAY()))*$E91-SUMPRODUCT((F$2:Q$2+$S$1&lt;TODAY())*1,F91:Q91)),""))</f>
      </c>
    </row>
    <row r="92" spans="1:19" x14ac:dyDescent="0.25">
      <c r="A92" s="23">
        <f>IF(Contratos!A88="","",Contratos!A88)</f>
      </c>
      <c r="B92" s="23">
        <f>IF(Contratos!C88="","",IFERROR(INDEX(Clientes!$B:$B,MATCH(Contratos!C88,Clientes!$A:$A,0)),Contratos!C88))</f>
      </c>
      <c r="C92" s="24">
        <f>IF(Contratos!D88="","",Contratos!D88)</f>
      </c>
      <c r="D92" s="24">
        <f>IF(Contratos!F88="","",Contratos!F88)</f>
      </c>
      <c r="E92" s="25">
        <f>IF(Contratos!E88="","",Contratos!E88)</f>
      </c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6">
        <f>IF($A92="","",SUM(F92:Q92))</f>
      </c>
      <c r="S92" s="26">
        <f>IF($A92="","",IFERROR(MAX(0,SUMPRODUCT((F$2:Q$2&gt;=DATE(YEAR($C92),MONTH($C92),1))*((($D92="")+($D92&gt;=F$2:Q$2))&gt;0)*(F$2:Q$2+$S$1&lt;TODAY()))*$E92-SUMPRODUCT((F$2:Q$2+$S$1&lt;TODAY())*1,F92:Q92)),""))</f>
      </c>
    </row>
    <row r="93" spans="1:19" x14ac:dyDescent="0.25">
      <c r="A93" s="23">
        <f>IF(Contratos!A89="","",Contratos!A89)</f>
      </c>
      <c r="B93" s="23">
        <f>IF(Contratos!C89="","",IFERROR(INDEX(Clientes!$B:$B,MATCH(Contratos!C89,Clientes!$A:$A,0)),Contratos!C89))</f>
      </c>
      <c r="C93" s="24">
        <f>IF(Contratos!D89="","",Contratos!D89)</f>
      </c>
      <c r="D93" s="24">
        <f>IF(Contratos!F89="","",Contratos!F89)</f>
      </c>
      <c r="E93" s="25">
        <f>IF(Contratos!E89="","",Contratos!E89)</f>
      </c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6">
        <f>IF($A93="","",SUM(F93:Q93))</f>
      </c>
      <c r="S93" s="26">
        <f>IF($A93="","",IFERROR(MAX(0,SUMPRODUCT((F$2:Q$2&gt;=DATE(YEAR($C93),MONTH($C93),1))*((($D93="")+($D93&gt;=F$2:Q$2))&gt;0)*(F$2:Q$2+$S$1&lt;TODAY()))*$E93-SUMPRODUCT((F$2:Q$2+$S$1&lt;TODAY())*1,F93:Q93)),""))</f>
      </c>
    </row>
    <row r="94" spans="1:19" x14ac:dyDescent="0.25">
      <c r="A94" s="23">
        <f>IF(Contratos!A90="","",Contratos!A90)</f>
      </c>
      <c r="B94" s="23">
        <f>IF(Contratos!C90="","",IFERROR(INDEX(Clientes!$B:$B,MATCH(Contratos!C90,Clientes!$A:$A,0)),Contratos!C90))</f>
      </c>
      <c r="C94" s="24">
        <f>IF(Contratos!D90="","",Contratos!D90)</f>
      </c>
      <c r="D94" s="24">
        <f>IF(Contratos!F90="","",Contratos!F90)</f>
      </c>
      <c r="E94" s="25">
        <f>IF(Contratos!E90="","",Contratos!E90)</f>
      </c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6">
        <f>IF($A94="","",SUM(F94:Q94))</f>
      </c>
      <c r="S94" s="26">
        <f>IF($A94="","",IFERROR(MAX(0,SUMPRODUCT((F$2:Q$2&gt;=DATE(YEAR($C94),MONTH($C94),1))*((($D94="")+($D94&gt;=F$2:Q$2))&gt;0)*(F$2:Q$2+$S$1&lt;TODAY()))*$E94-SUMPRODUCT((F$2:Q$2+$S$1&lt;TODAY())*1,F94:Q94)),""))</f>
      </c>
    </row>
    <row r="95" spans="1:19" x14ac:dyDescent="0.25">
      <c r="A95" s="23">
        <f>IF(Contratos!A91="","",Contratos!A91)</f>
      </c>
      <c r="B95" s="23">
        <f>IF(Contratos!C91="","",IFERROR(INDEX(Clientes!$B:$B,MATCH(Contratos!C91,Clientes!$A:$A,0)),Contratos!C91))</f>
      </c>
      <c r="C95" s="24">
        <f>IF(Contratos!D91="","",Contratos!D91)</f>
      </c>
      <c r="D95" s="24">
        <f>IF(Contratos!F91="","",Contratos!F91)</f>
      </c>
      <c r="E95" s="25">
        <f>IF(Contratos!E91="","",Contratos!E91)</f>
      </c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6">
        <f>IF($A95="","",SUM(F95:Q95))</f>
      </c>
      <c r="S95" s="26">
        <f>IF($A95="","",IFERROR(MAX(0,SUMPRODUCT((F$2:Q$2&gt;=DATE(YEAR($C95),MONTH($C95),1))*((($D95="")+($D95&gt;=F$2:Q$2))&gt;0)*(F$2:Q$2+$S$1&lt;TODAY()))*$E95-SUMPRODUCT((F$2:Q$2+$S$1&lt;TODAY())*1,F95:Q95)),""))</f>
      </c>
    </row>
    <row r="96" spans="1:19" x14ac:dyDescent="0.25">
      <c r="A96" s="23">
        <f>IF(Contratos!A92="","",Contratos!A92)</f>
      </c>
      <c r="B96" s="23">
        <f>IF(Contratos!C92="","",IFERROR(INDEX(Clientes!$B:$B,MATCH(Contratos!C92,Clientes!$A:$A,0)),Contratos!C92))</f>
      </c>
      <c r="C96" s="24">
        <f>IF(Contratos!D92="","",Contratos!D92)</f>
      </c>
      <c r="D96" s="24">
        <f>IF(Contratos!F92="","",Contratos!F92)</f>
      </c>
      <c r="E96" s="25">
        <f>IF(Contratos!E92="","",Contratos!E92)</f>
      </c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6">
        <f>IF($A96="","",SUM(F96:Q96))</f>
      </c>
      <c r="S96" s="26">
        <f>IF($A96="","",IFERROR(MAX(0,SUMPRODUCT((F$2:Q$2&gt;=DATE(YEAR($C96),MONTH($C96),1))*((($D96="")+($D96&gt;=F$2:Q$2))&gt;0)*(F$2:Q$2+$S$1&lt;TODAY()))*$E96-SUMPRODUCT((F$2:Q$2+$S$1&lt;TODAY())*1,F96:Q96)),""))</f>
      </c>
    </row>
    <row r="97" spans="1:19" x14ac:dyDescent="0.25">
      <c r="A97" s="23">
        <f>IF(Contratos!A93="","",Contratos!A93)</f>
      </c>
      <c r="B97" s="23">
        <f>IF(Contratos!C93="","",IFERROR(INDEX(Clientes!$B:$B,MATCH(Contratos!C93,Clientes!$A:$A,0)),Contratos!C93))</f>
      </c>
      <c r="C97" s="24">
        <f>IF(Contratos!D93="","",Contratos!D93)</f>
      </c>
      <c r="D97" s="24">
        <f>IF(Contratos!F93="","",Contratos!F93)</f>
      </c>
      <c r="E97" s="25">
        <f>IF(Contratos!E93="","",Contratos!E93)</f>
      </c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6">
        <f>IF($A97="","",SUM(F97:Q97))</f>
      </c>
      <c r="S97" s="26">
        <f>IF($A97="","",IFERROR(MAX(0,SUMPRODUCT((F$2:Q$2&gt;=DATE(YEAR($C97),MONTH($C97),1))*((($D97="")+($D97&gt;=F$2:Q$2))&gt;0)*(F$2:Q$2+$S$1&lt;TODAY()))*$E97-SUMPRODUCT((F$2:Q$2+$S$1&lt;TODAY())*1,F97:Q97)),""))</f>
      </c>
    </row>
    <row r="98" spans="1:19" x14ac:dyDescent="0.25">
      <c r="A98" s="23">
        <f>IF(Contratos!A94="","",Contratos!A94)</f>
      </c>
      <c r="B98" s="23">
        <f>IF(Contratos!C94="","",IFERROR(INDEX(Clientes!$B:$B,MATCH(Contratos!C94,Clientes!$A:$A,0)),Contratos!C94))</f>
      </c>
      <c r="C98" s="24">
        <f>IF(Contratos!D94="","",Contratos!D94)</f>
      </c>
      <c r="D98" s="24">
        <f>IF(Contratos!F94="","",Contratos!F94)</f>
      </c>
      <c r="E98" s="25">
        <f>IF(Contratos!E94="","",Contratos!E94)</f>
      </c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6">
        <f>IF($A98="","",SUM(F98:Q98))</f>
      </c>
      <c r="S98" s="26">
        <f>IF($A98="","",IFERROR(MAX(0,SUMPRODUCT((F$2:Q$2&gt;=DATE(YEAR($C98),MONTH($C98),1))*((($D98="")+($D98&gt;=F$2:Q$2))&gt;0)*(F$2:Q$2+$S$1&lt;TODAY()))*$E98-SUMPRODUCT((F$2:Q$2+$S$1&lt;TODAY())*1,F98:Q98)),""))</f>
      </c>
    </row>
    <row r="99" spans="1:19" x14ac:dyDescent="0.25">
      <c r="A99" s="23">
        <f>IF(Contratos!A95="","",Contratos!A95)</f>
      </c>
      <c r="B99" s="23">
        <f>IF(Contratos!C95="","",IFERROR(INDEX(Clientes!$B:$B,MATCH(Contratos!C95,Clientes!$A:$A,0)),Contratos!C95))</f>
      </c>
      <c r="C99" s="24">
        <f>IF(Contratos!D95="","",Contratos!D95)</f>
      </c>
      <c r="D99" s="24">
        <f>IF(Contratos!F95="","",Contratos!F95)</f>
      </c>
      <c r="E99" s="25">
        <f>IF(Contratos!E95="","",Contratos!E95)</f>
      </c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6">
        <f>IF($A99="","",SUM(F99:Q99))</f>
      </c>
      <c r="S99" s="26">
        <f>IF($A99="","",IFERROR(MAX(0,SUMPRODUCT((F$2:Q$2&gt;=DATE(YEAR($C99),MONTH($C99),1))*((($D99="")+($D99&gt;=F$2:Q$2))&gt;0)*(F$2:Q$2+$S$1&lt;TODAY()))*$E99-SUMPRODUCT((F$2:Q$2+$S$1&lt;TODAY())*1,F99:Q99)),""))</f>
      </c>
    </row>
    <row r="100" spans="1:19" x14ac:dyDescent="0.25">
      <c r="A100" s="23">
        <f>IF(Contratos!A96="","",Contratos!A96)</f>
      </c>
      <c r="B100" s="23">
        <f>IF(Contratos!C96="","",IFERROR(INDEX(Clientes!$B:$B,MATCH(Contratos!C96,Clientes!$A:$A,0)),Contratos!C96))</f>
      </c>
      <c r="C100" s="24">
        <f>IF(Contratos!D96="","",Contratos!D96)</f>
      </c>
      <c r="D100" s="24">
        <f>IF(Contratos!F96="","",Contratos!F96)</f>
      </c>
      <c r="E100" s="25">
        <f>IF(Contratos!E96="","",Contratos!E96)</f>
      </c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6">
        <f>IF($A100="","",SUM(F100:Q100))</f>
      </c>
      <c r="S100" s="26">
        <f>IF($A100="","",IFERROR(MAX(0,SUMPRODUCT((F$2:Q$2&gt;=DATE(YEAR($C100),MONTH($C100),1))*((($D100="")+($D100&gt;=F$2:Q$2))&gt;0)*(F$2:Q$2+$S$1&lt;TODAY()))*$E100-SUMPRODUCT((F$2:Q$2+$S$1&lt;TODAY())*1,F100:Q100)),""))</f>
      </c>
    </row>
    <row r="101" spans="1:19" x14ac:dyDescent="0.25">
      <c r="A101" s="23">
        <f>IF(Contratos!A97="","",Contratos!A97)</f>
      </c>
      <c r="B101" s="23">
        <f>IF(Contratos!C97="","",IFERROR(INDEX(Clientes!$B:$B,MATCH(Contratos!C97,Clientes!$A:$A,0)),Contratos!C97))</f>
      </c>
      <c r="C101" s="24">
        <f>IF(Contratos!D97="","",Contratos!D97)</f>
      </c>
      <c r="D101" s="24">
        <f>IF(Contratos!F97="","",Contratos!F97)</f>
      </c>
      <c r="E101" s="25">
        <f>IF(Contratos!E97="","",Contratos!E97)</f>
      </c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6">
        <f>IF($A101="","",SUM(F101:Q101))</f>
      </c>
      <c r="S101" s="26">
        <f>IF($A101="","",IFERROR(MAX(0,SUMPRODUCT((F$2:Q$2&gt;=DATE(YEAR($C101),MONTH($C101),1))*((($D101="")+($D101&gt;=F$2:Q$2))&gt;0)*(F$2:Q$2+$S$1&lt;TODAY()))*$E101-SUMPRODUCT((F$2:Q$2+$S$1&lt;TODAY())*1,F101:Q101)),""))</f>
      </c>
    </row>
    <row r="102" spans="1:19" x14ac:dyDescent="0.25">
      <c r="A102" s="23">
        <f>IF(Contratos!A98="","",Contratos!A98)</f>
      </c>
      <c r="B102" s="23">
        <f>IF(Contratos!C98="","",IFERROR(INDEX(Clientes!$B:$B,MATCH(Contratos!C98,Clientes!$A:$A,0)),Contratos!C98))</f>
      </c>
      <c r="C102" s="24">
        <f>IF(Contratos!D98="","",Contratos!D98)</f>
      </c>
      <c r="D102" s="24">
        <f>IF(Contratos!F98="","",Contratos!F98)</f>
      </c>
      <c r="E102" s="25">
        <f>IF(Contratos!E98="","",Contratos!E98)</f>
      </c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6">
        <f>IF($A102="","",SUM(F102:Q102))</f>
      </c>
      <c r="S102" s="26">
        <f>IF($A102="","",IFERROR(MAX(0,SUMPRODUCT((F$2:Q$2&gt;=DATE(YEAR($C102),MONTH($C102),1))*((($D102="")+($D102&gt;=F$2:Q$2))&gt;0)*(F$2:Q$2+$S$1&lt;TODAY()))*$E102-SUMPRODUCT((F$2:Q$2+$S$1&lt;TODAY())*1,F102:Q102)),""))</f>
      </c>
    </row>
    <row r="103" spans="1:19" x14ac:dyDescent="0.25">
      <c r="A103" s="23">
        <f>IF(Contratos!A99="","",Contratos!A99)</f>
      </c>
      <c r="B103" s="23">
        <f>IF(Contratos!C99="","",IFERROR(INDEX(Clientes!$B:$B,MATCH(Contratos!C99,Clientes!$A:$A,0)),Contratos!C99))</f>
      </c>
      <c r="C103" s="24">
        <f>IF(Contratos!D99="","",Contratos!D99)</f>
      </c>
      <c r="D103" s="24">
        <f>IF(Contratos!F99="","",Contratos!F99)</f>
      </c>
      <c r="E103" s="25">
        <f>IF(Contratos!E99="","",Contratos!E99)</f>
      </c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6">
        <f>IF($A103="","",SUM(F103:Q103))</f>
      </c>
      <c r="S103" s="26">
        <f>IF($A103="","",IFERROR(MAX(0,SUMPRODUCT((F$2:Q$2&gt;=DATE(YEAR($C103),MONTH($C103),1))*((($D103="")+($D103&gt;=F$2:Q$2))&gt;0)*(F$2:Q$2+$S$1&lt;TODAY()))*$E103-SUMPRODUCT((F$2:Q$2+$S$1&lt;TODAY())*1,F103:Q103)),""))</f>
      </c>
    </row>
    <row r="104" spans="1:19" x14ac:dyDescent="0.25">
      <c r="A104" s="23">
        <f>IF(Contratos!A100="","",Contratos!A100)</f>
      </c>
      <c r="B104" s="23">
        <f>IF(Contratos!C100="","",IFERROR(INDEX(Clientes!$B:$B,MATCH(Contratos!C100,Clientes!$A:$A,0)),Contratos!C100))</f>
      </c>
      <c r="C104" s="24">
        <f>IF(Contratos!D100="","",Contratos!D100)</f>
      </c>
      <c r="D104" s="24">
        <f>IF(Contratos!F100="","",Contratos!F100)</f>
      </c>
      <c r="E104" s="25">
        <f>IF(Contratos!E100="","",Contratos!E100)</f>
      </c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6">
        <f>IF($A104="","",SUM(F104:Q104))</f>
      </c>
      <c r="S104" s="26">
        <f>IF($A104="","",IFERROR(MAX(0,SUMPRODUCT((F$2:Q$2&gt;=DATE(YEAR($C104),MONTH($C104),1))*((($D104="")+($D104&gt;=F$2:Q$2))&gt;0)*(F$2:Q$2+$S$1&lt;TODAY()))*$E104-SUMPRODUCT((F$2:Q$2+$S$1&lt;TODAY())*1,F104:Q104)),""))</f>
      </c>
    </row>
    <row r="105" spans="1:19" x14ac:dyDescent="0.25">
      <c r="A105" s="23">
        <f>IF(Contratos!A101="","",Contratos!A101)</f>
      </c>
      <c r="B105" s="23">
        <f>IF(Contratos!C101="","",IFERROR(INDEX(Clientes!$B:$B,MATCH(Contratos!C101,Clientes!$A:$A,0)),Contratos!C101))</f>
      </c>
      <c r="C105" s="24">
        <f>IF(Contratos!D101="","",Contratos!D101)</f>
      </c>
      <c r="D105" s="24">
        <f>IF(Contratos!F101="","",Contratos!F101)</f>
      </c>
      <c r="E105" s="25">
        <f>IF(Contratos!E101="","",Contratos!E101)</f>
      </c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6">
        <f>IF($A105="","",SUM(F105:Q105))</f>
      </c>
      <c r="S105" s="26">
        <f>IF($A105="","",IFERROR(MAX(0,SUMPRODUCT((F$2:Q$2&gt;=DATE(YEAR($C105),MONTH($C105),1))*((($D105="")+($D105&gt;=F$2:Q$2))&gt;0)*(F$2:Q$2+$S$1&lt;TODAY()))*$E105-SUMPRODUCT((F$2:Q$2+$S$1&lt;TODAY())*1,F105:Q105)),""))</f>
      </c>
    </row>
  </sheetData>
  <mergeCells count="4">
    <mergeCell ref="F1:G1"/>
    <mergeCell ref="H1:I1"/>
    <mergeCell ref="J1:K1"/>
    <mergeCell ref="L1:M1"/>
  </mergeCells>
  <conditionalFormatting sqref="F6:Q105">
    <cfRule type="expression" dxfId="0" priority="1">
      <formula>AND(ISNUMBER($E6),ISNUMBER(F6),F6&gt;=$E6)</formula>
    </cfRule>
    <cfRule type="expression" dxfId="1" priority="2">
      <formula>AND(ISNUMBER(F6),F6&gt;0,F6&lt;$E6)</formula>
    </cfRule>
    <cfRule type="expression" dxfId="2" priority="3">
      <formula>AND($A6&lt;&gt;"",ISNUMBER($C6),OR(F$2&lt;DATE(YEAR($C6),MONTH($C6),1),AND(ISNUMBER($D6),F$2&gt;$D6)))</formula>
    </cfRule>
    <cfRule type="expression" dxfId="3" priority="4">
      <formula>AND($A6&lt;&gt;"",NOT(ISNUMBER(F6)),F$2+$S$1&lt;TODAY())</formula>
    </cfRule>
  </conditionalFormatting>
  <conditionalFormatting sqref="S6:S105">
    <cfRule type="expression" dxfId="4" priority="5">
      <formula>AND(ISNUMBER(S6),S6&gt;0)</formula>
    </cfRule>
  </conditionalFormatting>
  <dataValidations count="4">
    <dataValidation type="whole" sqref="B1">
      <formula1>2000</formula1>
      <formula2>2100</formula2>
    </dataValidation>
    <dataValidation type="decimal" operator="greaterThanOrEqual" allowBlank="1" showErrorMessage="1" errorTitle="Solo números" error="Escribe lo que pagó, sin signos ni letras." sqref="F10:Q105">
      <formula1>0</formula1>
    </dataValidation>
    <dataValidation type="decimal" operator="greaterThanOrEqual" allowBlank="1" showErrorMessage="1" errorTitle="Solo números" error="Escribe lo que pagó, sin signos ni letras." sqref="F6:Q105">
      <formula1>0</formula1>
    </dataValidation>
    <dataValidation type="whole" sqref="S1">
      <formula1>0</formula1>
      <formula2>31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2" customWidth="1"/>
    <col min="3" max="3" width="16" customWidth="1"/>
    <col min="4" max="4" width="16" style="27" customWidth="1"/>
    <col min="5" max="5" width="14" style="28" customWidth="1"/>
    <col min="6" max="6" width="14" style="27" customWidth="1"/>
    <col min="7" max="7" width="20" style="28" customWidth="1"/>
    <col min="8" max="8" width="16" style="27" customWidth="1"/>
    <col min="9" max="9" width="28" customWidth="1"/>
  </cols>
  <sheetData>
    <row r="1" ht="22" customHeight="1" spans="1:9" x14ac:dyDescent="0.25">
      <c r="A1" s="29" t="s">
        <v>45</v>
      </c>
      <c r="B1" s="29" t="s">
        <v>46</v>
      </c>
      <c r="C1" s="29" t="s">
        <v>47</v>
      </c>
      <c r="D1" s="30" t="s">
        <v>48</v>
      </c>
      <c r="E1" s="31" t="s">
        <v>49</v>
      </c>
      <c r="F1" s="32" t="s">
        <v>50</v>
      </c>
      <c r="G1" s="33" t="s">
        <v>51</v>
      </c>
      <c r="H1" s="32" t="s">
        <v>52</v>
      </c>
      <c r="I1" s="34" t="s">
        <v>53</v>
      </c>
    </row>
    <row r="2" spans="1:9" x14ac:dyDescent="0.25">
      <c r="A2" t="s">
        <v>54</v>
      </c>
      <c r="B2" t="s">
        <v>55</v>
      </c>
      <c r="C2" t="s">
        <v>56</v>
      </c>
      <c r="D2" s="27">
        <v>46023</v>
      </c>
      <c r="E2" s="28">
        <v>1500</v>
      </c>
      <c r="F2" s="27"/>
      <c r="G2" s="28">
        <v>1500</v>
      </c>
      <c r="H2" s="27"/>
      <c r="I2" t="s">
        <v>0</v>
      </c>
    </row>
    <row r="3" spans="1:9" x14ac:dyDescent="0.25">
      <c r="A3" t="s">
        <v>57</v>
      </c>
      <c r="B3" t="s">
        <v>55</v>
      </c>
      <c r="C3" t="s">
        <v>58</v>
      </c>
      <c r="D3" s="27">
        <v>46082</v>
      </c>
      <c r="E3" s="28">
        <v>1500</v>
      </c>
      <c r="F3" s="27">
        <v>46265</v>
      </c>
      <c r="G3" s="28">
        <v>1500</v>
      </c>
      <c r="H3" s="27"/>
      <c r="I3" t="s">
        <v>59</v>
      </c>
    </row>
    <row r="4" spans="1:9" x14ac:dyDescent="0.25">
      <c r="A4" t="s">
        <v>60</v>
      </c>
      <c r="B4" t="s">
        <v>55</v>
      </c>
      <c r="C4" t="s">
        <v>61</v>
      </c>
      <c r="D4" s="27">
        <v>45962</v>
      </c>
      <c r="E4" s="28">
        <v>8000</v>
      </c>
      <c r="F4" s="27"/>
      <c r="G4" s="28">
        <v>8000</v>
      </c>
      <c r="H4" s="27"/>
      <c r="I4" t="s">
        <v>0</v>
      </c>
    </row>
    <row r="5" spans="1:3" x14ac:dyDescent="0.25"/>
    <row r="6" spans="1:3" x14ac:dyDescent="0.25"/>
    <row r="7" spans="1:3" x14ac:dyDescent="0.25"/>
    <row r="8" spans="1:3" x14ac:dyDescent="0.25"/>
    <row r="9" spans="1:3" x14ac:dyDescent="0.25"/>
    <row r="10" spans="1:3" x14ac:dyDescent="0.25"/>
    <row r="11" spans="1:3" x14ac:dyDescent="0.25"/>
    <row r="12" spans="1:3" x14ac:dyDescent="0.25"/>
    <row r="13" spans="1:3" x14ac:dyDescent="0.25"/>
    <row r="14" spans="1:3" x14ac:dyDescent="0.25"/>
    <row r="15" spans="1:3" x14ac:dyDescent="0.25"/>
    <row r="16" spans="1:3" x14ac:dyDescent="0.25"/>
    <row r="17" spans="1:3" x14ac:dyDescent="0.25"/>
    <row r="18" spans="1:3" x14ac:dyDescent="0.25"/>
    <row r="19" spans="1:3" x14ac:dyDescent="0.25"/>
    <row r="20" spans="1:3" x14ac:dyDescent="0.25"/>
    <row r="21" spans="1:3" x14ac:dyDescent="0.25"/>
    <row r="22" spans="1:3" x14ac:dyDescent="0.25"/>
    <row r="23" spans="1:3" x14ac:dyDescent="0.25"/>
    <row r="24" spans="1:3" x14ac:dyDescent="0.25"/>
    <row r="25" spans="1:3" x14ac:dyDescent="0.25"/>
    <row r="26" spans="1:3" x14ac:dyDescent="0.25"/>
    <row r="27" spans="1:3" x14ac:dyDescent="0.25"/>
    <row r="28" spans="1:3" x14ac:dyDescent="0.25"/>
    <row r="29" spans="1:3" x14ac:dyDescent="0.25"/>
    <row r="30" spans="1:3" x14ac:dyDescent="0.25"/>
    <row r="31" spans="1:3" x14ac:dyDescent="0.25"/>
    <row r="32" spans="1:3" x14ac:dyDescent="0.25"/>
    <row r="33" spans="1:3" x14ac:dyDescent="0.25"/>
    <row r="34" spans="1:3" x14ac:dyDescent="0.25"/>
    <row r="35" spans="1:3" x14ac:dyDescent="0.25"/>
    <row r="36" spans="1:3" x14ac:dyDescent="0.25"/>
    <row r="37" spans="1:3" x14ac:dyDescent="0.25"/>
    <row r="38" spans="1:3" x14ac:dyDescent="0.25"/>
    <row r="39" spans="1:3" x14ac:dyDescent="0.25"/>
    <row r="40" spans="1:3" x14ac:dyDescent="0.25"/>
    <row r="41" spans="1:3" x14ac:dyDescent="0.25"/>
    <row r="42" spans="1:3" x14ac:dyDescent="0.25"/>
    <row r="43" spans="1:3" x14ac:dyDescent="0.25"/>
    <row r="44" spans="1:3" x14ac:dyDescent="0.25"/>
    <row r="45" spans="1:3" x14ac:dyDescent="0.25"/>
    <row r="46" spans="1:3" x14ac:dyDescent="0.25"/>
    <row r="47" spans="1:3" x14ac:dyDescent="0.25"/>
    <row r="48" spans="1:3" x14ac:dyDescent="0.25"/>
    <row r="49" spans="1:3" x14ac:dyDescent="0.25"/>
    <row r="50" spans="1:3" x14ac:dyDescent="0.25"/>
    <row r="51" spans="1:3" x14ac:dyDescent="0.25"/>
    <row r="52" spans="1:3" x14ac:dyDescent="0.25"/>
    <row r="53" spans="1:3" x14ac:dyDescent="0.25"/>
    <row r="54" spans="1:3" x14ac:dyDescent="0.25"/>
    <row r="55" spans="1:3" x14ac:dyDescent="0.25"/>
    <row r="56" spans="1:3" x14ac:dyDescent="0.25"/>
    <row r="57" spans="1:3" x14ac:dyDescent="0.25"/>
    <row r="58" spans="1:3" x14ac:dyDescent="0.25"/>
    <row r="59" spans="1:3" x14ac:dyDescent="0.25"/>
    <row r="60" spans="1:3" x14ac:dyDescent="0.25"/>
    <row r="61" spans="1:3" x14ac:dyDescent="0.25"/>
    <row r="62" spans="1:3" x14ac:dyDescent="0.25"/>
    <row r="63" spans="1:3" x14ac:dyDescent="0.25"/>
    <row r="64" spans="1:3" x14ac:dyDescent="0.25"/>
    <row r="65" spans="1:3" x14ac:dyDescent="0.25"/>
    <row r="66" spans="1:3" x14ac:dyDescent="0.25"/>
    <row r="67" spans="1:3" x14ac:dyDescent="0.25"/>
    <row r="68" spans="1:3" x14ac:dyDescent="0.25"/>
    <row r="69" spans="1:3" x14ac:dyDescent="0.25"/>
    <row r="70" spans="1:3" x14ac:dyDescent="0.25"/>
    <row r="71" spans="1:3" x14ac:dyDescent="0.25"/>
    <row r="72" spans="1:3" x14ac:dyDescent="0.25"/>
    <row r="73" spans="1:3" x14ac:dyDescent="0.25"/>
    <row r="74" spans="1:3" x14ac:dyDescent="0.25"/>
    <row r="75" spans="1:3" x14ac:dyDescent="0.25"/>
    <row r="76" spans="1:3" x14ac:dyDescent="0.25"/>
    <row r="77" spans="1:3" x14ac:dyDescent="0.25"/>
    <row r="78" spans="1:3" x14ac:dyDescent="0.25"/>
    <row r="79" spans="1:3" x14ac:dyDescent="0.25"/>
    <row r="80" spans="1:3" x14ac:dyDescent="0.25"/>
    <row r="81" spans="1:3" x14ac:dyDescent="0.25"/>
    <row r="82" spans="1:3" x14ac:dyDescent="0.25"/>
    <row r="83" spans="1:3" x14ac:dyDescent="0.25"/>
    <row r="84" spans="1:3" x14ac:dyDescent="0.25"/>
    <row r="85" spans="1:3" x14ac:dyDescent="0.25"/>
    <row r="86" spans="1:3" x14ac:dyDescent="0.25"/>
    <row r="87" spans="1:3" x14ac:dyDescent="0.25"/>
    <row r="88" spans="1:3" x14ac:dyDescent="0.25"/>
    <row r="89" spans="1:3" x14ac:dyDescent="0.25"/>
    <row r="90" spans="1:3" x14ac:dyDescent="0.25"/>
    <row r="91" spans="1:3" x14ac:dyDescent="0.25"/>
    <row r="92" spans="1:3" x14ac:dyDescent="0.25"/>
    <row r="93" spans="1:3" x14ac:dyDescent="0.25"/>
    <row r="94" spans="1:3" x14ac:dyDescent="0.25"/>
    <row r="95" spans="1:3" x14ac:dyDescent="0.25"/>
    <row r="96" spans="1:3" x14ac:dyDescent="0.25"/>
    <row r="97" spans="1:3" x14ac:dyDescent="0.25"/>
    <row r="98" spans="1:3" x14ac:dyDescent="0.25"/>
    <row r="99" spans="1:3" x14ac:dyDescent="0.25"/>
    <row r="100" spans="1:3" x14ac:dyDescent="0.25"/>
    <row r="101" spans="1:3" x14ac:dyDescent="0.25"/>
  </sheetData>
  <dataValidations count="4">
    <dataValidation type="list" allowBlank="1" showErrorMessage="1" errorStyle="warning" error="Esa unidad no está en la hoja Unidades." sqref="A10:A101">
      <formula1>Unidades!$B$2:$B$300</formula1>
    </dataValidation>
    <dataValidation type="list" allowBlank="1" showErrorMessage="1" errorStyle="warning" error="Esa unidad no está en la hoja Unidades." sqref="A2:A101">
      <formula1>Unidades!$B$2:$B$300</formula1>
    </dataValidation>
    <dataValidation type="list" allowBlank="1" showErrorMessage="1" errorStyle="warning" error="Esa clave no está en la hoja Clientes." sqref="C10:C101">
      <formula1>Clientes!$A$2:$A$300</formula1>
    </dataValidation>
    <dataValidation type="list" allowBlank="1" showErrorMessage="1" errorStyle="warning" error="Esa clave no está en la hoja Clientes." sqref="C2:C101">
      <formula1>Clientes!$A$2:$A$300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4" customWidth="1"/>
    <col min="3" max="3" width="18" customWidth="1"/>
    <col min="4" max="4" width="26" customWidth="1"/>
    <col min="5" max="5" width="16" customWidth="1"/>
  </cols>
  <sheetData>
    <row r="1" ht="22" customHeight="1" spans="1:5" x14ac:dyDescent="0.25">
      <c r="A1" s="34" t="s">
        <v>62</v>
      </c>
      <c r="B1" s="29" t="s">
        <v>63</v>
      </c>
      <c r="C1" s="34" t="s">
        <v>64</v>
      </c>
      <c r="D1" s="34" t="s">
        <v>65</v>
      </c>
      <c r="E1" s="34" t="s">
        <v>66</v>
      </c>
    </row>
    <row r="2" spans="1:5" x14ac:dyDescent="0.25">
      <c r="A2" t="s">
        <v>56</v>
      </c>
      <c r="B2" t="s">
        <v>67</v>
      </c>
      <c r="C2" t="s">
        <v>68</v>
      </c>
      <c r="D2" t="s">
        <v>69</v>
      </c>
      <c r="E2" t="s">
        <v>0</v>
      </c>
    </row>
    <row r="3" spans="1:5" x14ac:dyDescent="0.25">
      <c r="A3" t="s">
        <v>58</v>
      </c>
      <c r="B3" t="s">
        <v>70</v>
      </c>
      <c r="C3" t="s">
        <v>71</v>
      </c>
      <c r="D3" t="s">
        <v>0</v>
      </c>
      <c r="E3" t="s">
        <v>0</v>
      </c>
    </row>
    <row r="4" spans="1:5" x14ac:dyDescent="0.25">
      <c r="A4" t="s">
        <v>61</v>
      </c>
      <c r="B4" t="s">
        <v>72</v>
      </c>
      <c r="C4" t="s">
        <v>73</v>
      </c>
      <c r="D4" t="s">
        <v>74</v>
      </c>
      <c r="E4" t="s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" customWidth="1"/>
    <col min="3" max="3" width="16" customWidth="1"/>
    <col min="4" max="4" width="14" style="28" customWidth="1"/>
    <col min="5" max="5" width="16" customWidth="1"/>
    <col min="6" max="6" width="30" customWidth="1"/>
  </cols>
  <sheetData>
    <row r="1" ht="22" customHeight="1" spans="1:6" x14ac:dyDescent="0.25">
      <c r="A1" s="29" t="s">
        <v>46</v>
      </c>
      <c r="B1" s="29" t="s">
        <v>75</v>
      </c>
      <c r="C1" s="29" t="s">
        <v>76</v>
      </c>
      <c r="D1" s="31" t="s">
        <v>77</v>
      </c>
      <c r="E1" s="34" t="s">
        <v>78</v>
      </c>
      <c r="F1" s="34" t="s">
        <v>53</v>
      </c>
    </row>
    <row r="2" spans="3:3" x14ac:dyDescent="0.25"/>
    <row r="3" spans="3:3" x14ac:dyDescent="0.25"/>
    <row r="4" spans="3:3" x14ac:dyDescent="0.25"/>
    <row r="5" spans="3:3" x14ac:dyDescent="0.25"/>
    <row r="6" spans="3:3" x14ac:dyDescent="0.25"/>
    <row r="7" spans="3:3" x14ac:dyDescent="0.25"/>
    <row r="8" spans="3:3" x14ac:dyDescent="0.25"/>
    <row r="9" spans="3:3" x14ac:dyDescent="0.25"/>
    <row r="10" spans="3:3" x14ac:dyDescent="0.25"/>
    <row r="11" spans="3:3" x14ac:dyDescent="0.25"/>
    <row r="12" spans="3:3" x14ac:dyDescent="0.25"/>
    <row r="13" spans="3:3" x14ac:dyDescent="0.25"/>
    <row r="14" spans="3:3" x14ac:dyDescent="0.25"/>
    <row r="15" spans="3:3" x14ac:dyDescent="0.25"/>
    <row r="16" spans="3:3" x14ac:dyDescent="0.25"/>
    <row r="17" spans="3:3" x14ac:dyDescent="0.25"/>
    <row r="18" spans="3:3" x14ac:dyDescent="0.25"/>
    <row r="19" spans="3:3" x14ac:dyDescent="0.25"/>
    <row r="20" spans="3:3" x14ac:dyDescent="0.25"/>
    <row r="21" spans="3:3" x14ac:dyDescent="0.25"/>
    <row r="22" spans="3:3" x14ac:dyDescent="0.25"/>
    <row r="23" spans="3:3" x14ac:dyDescent="0.25"/>
    <row r="24" spans="3:3" x14ac:dyDescent="0.25"/>
    <row r="25" spans="3:3" x14ac:dyDescent="0.25"/>
    <row r="26" spans="3:3" x14ac:dyDescent="0.25"/>
    <row r="27" spans="3:3" x14ac:dyDescent="0.25"/>
    <row r="28" spans="3:3" x14ac:dyDescent="0.25"/>
    <row r="29" spans="3:3" x14ac:dyDescent="0.25"/>
    <row r="30" spans="3:3" x14ac:dyDescent="0.25"/>
    <row r="31" spans="3:3" x14ac:dyDescent="0.25"/>
    <row r="32" spans="3:3" x14ac:dyDescent="0.25"/>
    <row r="33" spans="3:3" x14ac:dyDescent="0.25"/>
    <row r="34" spans="3:3" x14ac:dyDescent="0.25"/>
    <row r="35" spans="3:3" x14ac:dyDescent="0.25"/>
    <row r="36" spans="3:3" x14ac:dyDescent="0.25"/>
    <row r="37" spans="3:3" x14ac:dyDescent="0.25"/>
    <row r="38" spans="3:3" x14ac:dyDescent="0.25"/>
    <row r="39" spans="3:3" x14ac:dyDescent="0.25"/>
    <row r="40" spans="3:3" x14ac:dyDescent="0.25"/>
    <row r="41" spans="3:3" x14ac:dyDescent="0.25"/>
    <row r="42" spans="3:3" x14ac:dyDescent="0.25"/>
    <row r="43" spans="3:3" x14ac:dyDescent="0.25"/>
    <row r="44" spans="3:3" x14ac:dyDescent="0.25"/>
    <row r="45" spans="3:3" x14ac:dyDescent="0.25"/>
    <row r="46" spans="3:3" x14ac:dyDescent="0.25"/>
    <row r="47" spans="3:3" x14ac:dyDescent="0.25"/>
    <row r="48" spans="3:3" x14ac:dyDescent="0.25"/>
    <row r="49" spans="3:3" x14ac:dyDescent="0.25"/>
    <row r="50" spans="3:3" x14ac:dyDescent="0.25"/>
    <row r="51" spans="3:3" x14ac:dyDescent="0.25"/>
    <row r="52" spans="3:3" x14ac:dyDescent="0.25"/>
    <row r="53" spans="3:3" x14ac:dyDescent="0.25"/>
    <row r="54" spans="3:3" x14ac:dyDescent="0.25"/>
    <row r="55" spans="3:3" x14ac:dyDescent="0.25"/>
    <row r="56" spans="3:3" x14ac:dyDescent="0.25"/>
    <row r="57" spans="3:3" x14ac:dyDescent="0.25"/>
    <row r="58" spans="3:3" x14ac:dyDescent="0.25"/>
    <row r="59" spans="3:3" x14ac:dyDescent="0.25"/>
    <row r="60" spans="3:3" x14ac:dyDescent="0.25"/>
    <row r="61" spans="3:3" x14ac:dyDescent="0.25"/>
    <row r="62" spans="3:3" x14ac:dyDescent="0.25"/>
    <row r="63" spans="3:3" x14ac:dyDescent="0.25"/>
    <row r="64" spans="3:3" x14ac:dyDescent="0.25"/>
    <row r="65" spans="3:3" x14ac:dyDescent="0.25"/>
    <row r="66" spans="3:3" x14ac:dyDescent="0.25"/>
    <row r="67" spans="3:3" x14ac:dyDescent="0.25"/>
    <row r="68" spans="3:3" x14ac:dyDescent="0.25"/>
    <row r="69" spans="3:3" x14ac:dyDescent="0.25"/>
    <row r="70" spans="3:3" x14ac:dyDescent="0.25"/>
    <row r="71" spans="3:3" x14ac:dyDescent="0.25"/>
    <row r="72" spans="3:3" x14ac:dyDescent="0.25"/>
    <row r="73" spans="3:3" x14ac:dyDescent="0.25"/>
    <row r="74" spans="3:3" x14ac:dyDescent="0.25"/>
    <row r="75" spans="3:3" x14ac:dyDescent="0.25"/>
    <row r="76" spans="3:3" x14ac:dyDescent="0.25"/>
    <row r="77" spans="3:3" x14ac:dyDescent="0.25"/>
    <row r="78" spans="3:3" x14ac:dyDescent="0.25"/>
    <row r="79" spans="3:3" x14ac:dyDescent="0.25"/>
    <row r="80" spans="3:3" x14ac:dyDescent="0.25"/>
    <row r="81" spans="3:3" x14ac:dyDescent="0.25"/>
    <row r="82" spans="3:3" x14ac:dyDescent="0.25"/>
    <row r="83" spans="3:3" x14ac:dyDescent="0.25"/>
    <row r="84" spans="3:3" x14ac:dyDescent="0.25"/>
    <row r="85" spans="3:3" x14ac:dyDescent="0.25"/>
    <row r="86" spans="3:3" x14ac:dyDescent="0.25"/>
    <row r="87" spans="3:3" x14ac:dyDescent="0.25"/>
    <row r="88" spans="3:3" x14ac:dyDescent="0.25"/>
    <row r="89" spans="3:3" x14ac:dyDescent="0.25"/>
    <row r="90" spans="3:3" x14ac:dyDescent="0.25"/>
    <row r="91" spans="3:3" x14ac:dyDescent="0.25"/>
    <row r="92" spans="3:3" x14ac:dyDescent="0.25"/>
    <row r="93" spans="3:3" x14ac:dyDescent="0.25"/>
    <row r="94" spans="3:3" x14ac:dyDescent="0.25"/>
    <row r="95" spans="3:3" x14ac:dyDescent="0.25"/>
    <row r="96" spans="3:3" x14ac:dyDescent="0.25"/>
    <row r="97" spans="3:3" x14ac:dyDescent="0.25"/>
    <row r="98" spans="3:3" x14ac:dyDescent="0.25"/>
    <row r="99" spans="3:3" x14ac:dyDescent="0.25"/>
    <row r="100" spans="3:3" x14ac:dyDescent="0.25"/>
    <row r="101" spans="3:3" x14ac:dyDescent="0.25"/>
    <row r="102" spans="3:3" x14ac:dyDescent="0.25"/>
    <row r="103" spans="3:3" x14ac:dyDescent="0.25"/>
    <row r="104" spans="3:3" x14ac:dyDescent="0.25"/>
    <row r="105" spans="3:3" x14ac:dyDescent="0.25"/>
    <row r="106" spans="3:3" x14ac:dyDescent="0.25"/>
    <row r="107" spans="3:3" x14ac:dyDescent="0.25"/>
    <row r="108" spans="3:3" x14ac:dyDescent="0.25"/>
    <row r="109" spans="3:3" x14ac:dyDescent="0.25"/>
    <row r="110" spans="3:3" x14ac:dyDescent="0.25"/>
    <row r="111" spans="3:3" x14ac:dyDescent="0.25"/>
    <row r="112" spans="3:3" x14ac:dyDescent="0.25"/>
    <row r="113" spans="3:3" x14ac:dyDescent="0.25"/>
    <row r="114" spans="3:3" x14ac:dyDescent="0.25"/>
    <row r="115" spans="3:3" x14ac:dyDescent="0.25"/>
    <row r="116" spans="3:3" x14ac:dyDescent="0.25"/>
    <row r="117" spans="3:3" x14ac:dyDescent="0.25"/>
    <row r="118" spans="3:3" x14ac:dyDescent="0.25"/>
    <row r="119" spans="3:3" x14ac:dyDescent="0.25"/>
    <row r="120" spans="3:3" x14ac:dyDescent="0.25"/>
    <row r="121" spans="3:3" x14ac:dyDescent="0.25"/>
    <row r="122" spans="3:3" x14ac:dyDescent="0.25"/>
    <row r="123" spans="3:3" x14ac:dyDescent="0.25"/>
    <row r="124" spans="3:3" x14ac:dyDescent="0.25"/>
    <row r="125" spans="3:3" x14ac:dyDescent="0.25"/>
    <row r="126" spans="3:3" x14ac:dyDescent="0.25"/>
    <row r="127" spans="3:3" x14ac:dyDescent="0.25"/>
    <row r="128" spans="3:3" x14ac:dyDescent="0.25"/>
    <row r="129" spans="3:3" x14ac:dyDescent="0.25"/>
    <row r="130" spans="3:3" x14ac:dyDescent="0.25"/>
    <row r="131" spans="3:3" x14ac:dyDescent="0.25"/>
    <row r="132" spans="3:3" x14ac:dyDescent="0.25"/>
    <row r="133" spans="3:3" x14ac:dyDescent="0.25"/>
    <row r="134" spans="3:3" x14ac:dyDescent="0.25"/>
    <row r="135" spans="3:3" x14ac:dyDescent="0.25"/>
    <row r="136" spans="3:3" x14ac:dyDescent="0.25"/>
    <row r="137" spans="3:3" x14ac:dyDescent="0.25"/>
    <row r="138" spans="3:3" x14ac:dyDescent="0.25"/>
    <row r="139" spans="3:3" x14ac:dyDescent="0.25"/>
    <row r="140" spans="3:3" x14ac:dyDescent="0.25"/>
    <row r="141" spans="3:3" x14ac:dyDescent="0.25"/>
    <row r="142" spans="3:3" x14ac:dyDescent="0.25"/>
    <row r="143" spans="3:3" x14ac:dyDescent="0.25"/>
    <row r="144" spans="3:3" x14ac:dyDescent="0.25"/>
    <row r="145" spans="3:3" x14ac:dyDescent="0.25"/>
    <row r="146" spans="3:3" x14ac:dyDescent="0.25"/>
    <row r="147" spans="3:3" x14ac:dyDescent="0.25"/>
    <row r="148" spans="3:3" x14ac:dyDescent="0.25"/>
    <row r="149" spans="3:3" x14ac:dyDescent="0.25"/>
    <row r="150" spans="3:3" x14ac:dyDescent="0.25"/>
    <row r="151" spans="3:3" x14ac:dyDescent="0.25"/>
    <row r="152" spans="3:3" x14ac:dyDescent="0.25"/>
    <row r="153" spans="3:3" x14ac:dyDescent="0.25"/>
    <row r="154" spans="3:3" x14ac:dyDescent="0.25"/>
    <row r="155" spans="3:3" x14ac:dyDescent="0.25"/>
    <row r="156" spans="3:3" x14ac:dyDescent="0.25"/>
    <row r="157" spans="3:3" x14ac:dyDescent="0.25"/>
    <row r="158" spans="3:3" x14ac:dyDescent="0.25"/>
    <row r="159" spans="3:3" x14ac:dyDescent="0.25"/>
    <row r="160" spans="3:3" x14ac:dyDescent="0.25"/>
    <row r="161" spans="3:3" x14ac:dyDescent="0.25"/>
    <row r="162" spans="3:3" x14ac:dyDescent="0.25"/>
    <row r="163" spans="3:3" x14ac:dyDescent="0.25"/>
    <row r="164" spans="3:3" x14ac:dyDescent="0.25"/>
    <row r="165" spans="3:3" x14ac:dyDescent="0.25"/>
    <row r="166" spans="3:3" x14ac:dyDescent="0.25"/>
    <row r="167" spans="3:3" x14ac:dyDescent="0.25"/>
    <row r="168" spans="3:3" x14ac:dyDescent="0.25"/>
    <row r="169" spans="3:3" x14ac:dyDescent="0.25"/>
    <row r="170" spans="3:3" x14ac:dyDescent="0.25"/>
    <row r="171" spans="3:3" x14ac:dyDescent="0.25"/>
    <row r="172" spans="3:3" x14ac:dyDescent="0.25"/>
    <row r="173" spans="3:3" x14ac:dyDescent="0.25"/>
    <row r="174" spans="3:3" x14ac:dyDescent="0.25"/>
    <row r="175" spans="3:3" x14ac:dyDescent="0.25"/>
    <row r="176" spans="3:3" x14ac:dyDescent="0.25"/>
    <row r="177" spans="3:3" x14ac:dyDescent="0.25"/>
    <row r="178" spans="3:3" x14ac:dyDescent="0.25"/>
    <row r="179" spans="3:3" x14ac:dyDescent="0.25"/>
    <row r="180" spans="3:3" x14ac:dyDescent="0.25"/>
    <row r="181" spans="3:3" x14ac:dyDescent="0.25"/>
    <row r="182" spans="3:3" x14ac:dyDescent="0.25"/>
    <row r="183" spans="3:3" x14ac:dyDescent="0.25"/>
    <row r="184" spans="3:3" x14ac:dyDescent="0.25"/>
    <row r="185" spans="3:3" x14ac:dyDescent="0.25"/>
    <row r="186" spans="3:3" x14ac:dyDescent="0.25"/>
    <row r="187" spans="3:3" x14ac:dyDescent="0.25"/>
    <row r="188" spans="3:3" x14ac:dyDescent="0.25"/>
    <row r="189" spans="3:3" x14ac:dyDescent="0.25"/>
    <row r="190" spans="3:3" x14ac:dyDescent="0.25"/>
    <row r="191" spans="3:3" x14ac:dyDescent="0.25"/>
    <row r="192" spans="3:3" x14ac:dyDescent="0.25"/>
    <row r="193" spans="3:3" x14ac:dyDescent="0.25"/>
    <row r="194" spans="3:3" x14ac:dyDescent="0.25"/>
    <row r="195" spans="3:3" x14ac:dyDescent="0.25"/>
    <row r="196" spans="3:3" x14ac:dyDescent="0.25"/>
    <row r="197" spans="3:3" x14ac:dyDescent="0.25"/>
    <row r="198" spans="3:3" x14ac:dyDescent="0.25"/>
    <row r="199" spans="3:3" x14ac:dyDescent="0.25"/>
    <row r="200" spans="3:3" x14ac:dyDescent="0.25"/>
    <row r="201" spans="3:3" x14ac:dyDescent="0.25"/>
    <row r="202" spans="3:3" x14ac:dyDescent="0.25"/>
    <row r="203" spans="3:3" x14ac:dyDescent="0.25"/>
    <row r="204" spans="3:3" x14ac:dyDescent="0.25"/>
    <row r="205" spans="3:3" x14ac:dyDescent="0.25"/>
    <row r="206" spans="3:3" x14ac:dyDescent="0.25"/>
    <row r="207" spans="3:3" x14ac:dyDescent="0.25"/>
    <row r="208" spans="3:3" x14ac:dyDescent="0.25"/>
    <row r="209" spans="3:3" x14ac:dyDescent="0.25"/>
    <row r="210" spans="3:3" x14ac:dyDescent="0.25"/>
    <row r="211" spans="3:3" x14ac:dyDescent="0.25"/>
    <row r="212" spans="3:3" x14ac:dyDescent="0.25"/>
    <row r="213" spans="3:3" x14ac:dyDescent="0.25"/>
    <row r="214" spans="3:3" x14ac:dyDescent="0.25"/>
    <row r="215" spans="3:3" x14ac:dyDescent="0.25"/>
    <row r="216" spans="3:3" x14ac:dyDescent="0.25"/>
    <row r="217" spans="3:3" x14ac:dyDescent="0.25"/>
    <row r="218" spans="3:3" x14ac:dyDescent="0.25"/>
    <row r="219" spans="3:3" x14ac:dyDescent="0.25"/>
    <row r="220" spans="3:3" x14ac:dyDescent="0.25"/>
    <row r="221" spans="3:3" x14ac:dyDescent="0.25"/>
    <row r="222" spans="3:3" x14ac:dyDescent="0.25"/>
    <row r="223" spans="3:3" x14ac:dyDescent="0.25"/>
    <row r="224" spans="3:3" x14ac:dyDescent="0.25"/>
    <row r="225" spans="3:3" x14ac:dyDescent="0.25"/>
    <row r="226" spans="3:3" x14ac:dyDescent="0.25"/>
    <row r="227" spans="3:3" x14ac:dyDescent="0.25"/>
    <row r="228" spans="3:3" x14ac:dyDescent="0.25"/>
    <row r="229" spans="3:3" x14ac:dyDescent="0.25"/>
    <row r="230" spans="3:3" x14ac:dyDescent="0.25"/>
    <row r="231" spans="3:3" x14ac:dyDescent="0.25"/>
    <row r="232" spans="3:3" x14ac:dyDescent="0.25"/>
    <row r="233" spans="3:3" x14ac:dyDescent="0.25"/>
    <row r="234" spans="3:3" x14ac:dyDescent="0.25"/>
    <row r="235" spans="3:3" x14ac:dyDescent="0.25"/>
    <row r="236" spans="3:3" x14ac:dyDescent="0.25"/>
    <row r="237" spans="3:3" x14ac:dyDescent="0.25"/>
    <row r="238" spans="3:3" x14ac:dyDescent="0.25"/>
    <row r="239" spans="3:3" x14ac:dyDescent="0.25"/>
    <row r="240" spans="3:3" x14ac:dyDescent="0.25"/>
    <row r="241" spans="3:3" x14ac:dyDescent="0.25"/>
    <row r="242" spans="3:3" x14ac:dyDescent="0.25"/>
    <row r="243" spans="3:3" x14ac:dyDescent="0.25"/>
    <row r="244" spans="3:3" x14ac:dyDescent="0.25"/>
    <row r="245" spans="3:3" x14ac:dyDescent="0.25"/>
    <row r="246" spans="3:3" x14ac:dyDescent="0.25"/>
    <row r="247" spans="3:3" x14ac:dyDescent="0.25"/>
    <row r="248" spans="3:3" x14ac:dyDescent="0.25"/>
    <row r="249" spans="3:3" x14ac:dyDescent="0.25"/>
    <row r="250" spans="3:3" x14ac:dyDescent="0.25"/>
    <row r="251" spans="3:3" x14ac:dyDescent="0.25"/>
    <row r="252" spans="3:3" x14ac:dyDescent="0.25"/>
    <row r="253" spans="3:3" x14ac:dyDescent="0.25"/>
    <row r="254" spans="3:3" x14ac:dyDescent="0.25"/>
    <row r="255" spans="3:3" x14ac:dyDescent="0.25"/>
    <row r="256" spans="3:3" x14ac:dyDescent="0.25"/>
    <row r="257" spans="3:3" x14ac:dyDescent="0.25"/>
    <row r="258" spans="3:3" x14ac:dyDescent="0.25"/>
    <row r="259" spans="3:3" x14ac:dyDescent="0.25"/>
    <row r="260" spans="3:3" x14ac:dyDescent="0.25"/>
    <row r="261" spans="3:3" x14ac:dyDescent="0.25"/>
    <row r="262" spans="3:3" x14ac:dyDescent="0.25"/>
    <row r="263" spans="3:3" x14ac:dyDescent="0.25"/>
    <row r="264" spans="3:3" x14ac:dyDescent="0.25"/>
    <row r="265" spans="3:3" x14ac:dyDescent="0.25"/>
    <row r="266" spans="3:3" x14ac:dyDescent="0.25"/>
    <row r="267" spans="3:3" x14ac:dyDescent="0.25"/>
    <row r="268" spans="3:3" x14ac:dyDescent="0.25"/>
    <row r="269" spans="3:3" x14ac:dyDescent="0.25"/>
    <row r="270" spans="3:3" x14ac:dyDescent="0.25"/>
    <row r="271" spans="3:3" x14ac:dyDescent="0.25"/>
    <row r="272" spans="3:3" x14ac:dyDescent="0.25"/>
    <row r="273" spans="3:3" x14ac:dyDescent="0.25"/>
    <row r="274" spans="3:3" x14ac:dyDescent="0.25"/>
    <row r="275" spans="3:3" x14ac:dyDescent="0.25"/>
    <row r="276" spans="3:3" x14ac:dyDescent="0.25"/>
    <row r="277" spans="3:3" x14ac:dyDescent="0.25"/>
    <row r="278" spans="3:3" x14ac:dyDescent="0.25"/>
    <row r="279" spans="3:3" x14ac:dyDescent="0.25"/>
    <row r="280" spans="3:3" x14ac:dyDescent="0.25"/>
    <row r="281" spans="3:3" x14ac:dyDescent="0.25"/>
    <row r="282" spans="3:3" x14ac:dyDescent="0.25"/>
    <row r="283" spans="3:3" x14ac:dyDescent="0.25"/>
    <row r="284" spans="3:3" x14ac:dyDescent="0.25"/>
    <row r="285" spans="3:3" x14ac:dyDescent="0.25"/>
    <row r="286" spans="3:3" x14ac:dyDescent="0.25"/>
    <row r="287" spans="3:3" x14ac:dyDescent="0.25"/>
    <row r="288" spans="3:3" x14ac:dyDescent="0.25"/>
    <row r="289" spans="3:3" x14ac:dyDescent="0.25"/>
    <row r="290" spans="3:3" x14ac:dyDescent="0.25"/>
    <row r="291" spans="3:3" x14ac:dyDescent="0.25"/>
    <row r="292" spans="3:3" x14ac:dyDescent="0.25"/>
    <row r="293" spans="3:3" x14ac:dyDescent="0.25"/>
    <row r="294" spans="3:3" x14ac:dyDescent="0.25"/>
    <row r="295" spans="3:3" x14ac:dyDescent="0.25"/>
    <row r="296" spans="3:3" x14ac:dyDescent="0.25"/>
    <row r="297" spans="3:3" x14ac:dyDescent="0.25"/>
    <row r="298" spans="3:3" x14ac:dyDescent="0.25"/>
    <row r="299" spans="3:3" x14ac:dyDescent="0.25"/>
    <row r="300" spans="3:3" x14ac:dyDescent="0.25"/>
    <row r="301" spans="1:6" x14ac:dyDescent="0.25">
      <c r="A301" t="s">
        <v>55</v>
      </c>
      <c r="B301" t="s">
        <v>54</v>
      </c>
      <c r="C301" t="s">
        <v>79</v>
      </c>
      <c r="D301" s="28">
        <v>1500</v>
      </c>
      <c r="E301">
        <v>6</v>
      </c>
      <c r="F301" t="s">
        <v>0</v>
      </c>
    </row>
    <row r="302" spans="1:6" x14ac:dyDescent="0.25">
      <c r="A302" t="s">
        <v>55</v>
      </c>
      <c r="B302" t="s">
        <v>57</v>
      </c>
      <c r="C302" t="s">
        <v>79</v>
      </c>
      <c r="D302" s="28">
        <v>1500</v>
      </c>
      <c r="E302">
        <v>6</v>
      </c>
      <c r="F302" t="s">
        <v>0</v>
      </c>
    </row>
    <row r="303" spans="1:6" x14ac:dyDescent="0.25">
      <c r="A303" t="s">
        <v>55</v>
      </c>
      <c r="B303" t="s">
        <v>60</v>
      </c>
      <c r="C303" t="s">
        <v>80</v>
      </c>
      <c r="D303" s="28">
        <v>8000</v>
      </c>
      <c r="E303">
        <v>40</v>
      </c>
      <c r="F303" t="s">
        <v>81</v>
      </c>
    </row>
  </sheetData>
  <dataValidations count="2">
    <dataValidation type="list" allowBlank="1" showErrorMessage="1" errorStyle="warning" errorTitle="Valor fuera de la lista" error="Elige uno de: Locker, Mini bodega, Bodega, Local, Departamento" sqref="C10:C300">
      <formula1>"Locker,Mini bodega,Bodega,Local,Departamento"</formula1>
    </dataValidation>
    <dataValidation type="list" allowBlank="1" showErrorMessage="1" errorStyle="warning" errorTitle="Valor fuera de la lista" error="Elige uno de: Locker, Mini bodega, Bodega, Local, Departamento" sqref="C2:C300">
      <formula1>"Locker,Mini bodega,Bodega,Local,Departamento"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Cómo usarla</vt:lpstr>
      <vt:lpstr>Cobranza</vt:lpstr>
      <vt:lpstr>Contratos</vt:lpstr>
      <vt:lpstr>Clientes</vt:lpstr>
      <vt:lpstr>Unidades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Rendo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